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0" windowWidth="12820" windowHeight="8320" firstSheet="7" activeTab="7"/>
  </bookViews>
  <sheets>
    <sheet name="Лист1" sheetId="1" r:id="rId1"/>
    <sheet name="Алексадровское" sheetId="2" r:id="rId2"/>
    <sheet name="Братское" sheetId="3" r:id="rId3"/>
    <sheet name="Вимовское" sheetId="4" r:id="rId4"/>
    <sheet name="Воронежское" sheetId="5" r:id="rId5"/>
    <sheet name="Восточное" sheetId="6" r:id="rId6"/>
    <sheet name="Двубратское" sheetId="7" r:id="rId7"/>
    <sheet name="Железное" sheetId="8" r:id="rId8"/>
    <sheet name="Кирпильское" sheetId="9" r:id="rId9"/>
    <sheet name="Ладожское" sheetId="10" r:id="rId10"/>
    <sheet name="Ленинское" sheetId="11" r:id="rId11"/>
    <sheet name="Некрасовское" sheetId="12" r:id="rId12"/>
    <sheet name="Новолабинское" sheetId="13" r:id="rId13"/>
    <sheet name="Суворовское" sheetId="14" r:id="rId14"/>
    <sheet name="Тенгинское" sheetId="15" r:id="rId15"/>
    <sheet name="Городское" sheetId="16" r:id="rId16"/>
    <sheet name="Лист2" sheetId="17" r:id="rId17"/>
    <sheet name="Лист3" sheetId="18" r:id="rId18"/>
  </sheets>
  <externalReferences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<sst xmlns="http://schemas.openxmlformats.org/spreadsheetml/2006/main" count="2718" uniqueCount="233">
  <si>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</si>
  <si>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</si>
  <si>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</si>
  <si>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</si>
  <si>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</si>
  <si>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</si>
  <si>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</si>
  <si>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</si>
  <si>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</si>
  <si>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</si>
  <si>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</si>
  <si>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</si>
  <si>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</si>
  <si>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</si>
  <si>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</si>
  <si>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</si>
  <si>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</si>
  <si>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</si>
  <si>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</si>
  <si>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</si>
  <si>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</si>
  <si>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</si>
  <si>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</si>
  <si>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</si>
  <si>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</si>
  <si>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</si>
  <si>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</si>
  <si>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</si>
  <si>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</si>
  <si>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</si>
  <si>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</si>
  <si>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</si>
  <si>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</si>
  <si>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</si>
  <si>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</si>
  <si>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</si>
  <si>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</si>
  <si>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ТИПОВОЙ  МАКЕТ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</si>
  <si>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</si>
  <si>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</si>
  <si>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</si>
  <si>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</si>
  <si>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</si>
  <si>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</si>
  <si>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</si>
  <si>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</si>
  <si>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</si>
  <si>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</si>
  <si>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</si>
  <si>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</si>
  <si>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</si>
  <si>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</si>
  <si>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</si>
  <si>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</si>
  <si>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</si>
  <si>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</si>
  <si>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</si>
  <si>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</si>
  <si>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</si>
  <si>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</si>
  <si>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</si>
  <si>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</si>
  <si>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</si>
  <si>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</si>
  <si>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</si>
  <si>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</si>
  <si>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</si>
  <si>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</si>
  <si>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</si>
  <si>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</si>
  <si>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</si>
  <si>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</si>
  <si>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</si>
  <si>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</si>
  <si>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</si>
  <si>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</si>
  <si>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</si>
  <si>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</si>
  <si>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</si>
  <si>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</si>
  <si>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</si>
  <si>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</si>
  <si>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</si>
  <si>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</si>
  <si>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</si>
  <si>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</si>
  <si>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</si>
  <si>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</si>
  <si>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</si>
  <si>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</si>
  <si>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</si>
  <si>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</si>
  <si>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</si>
  <si>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</si>
  <si>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</si>
  <si>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</si>
  <si>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</si>
  <si>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</si>
  <si>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</si>
  <si>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</si>
  <si>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Индикативный план социально-экономического развития ______________________поселения___________________района на 2011 год</t>
  </si>
  <si>
    <t>Приложение к письму №___________от_________________</t>
  </si>
  <si>
    <t>Александровское</t>
  </si>
  <si>
    <t>Братское</t>
  </si>
  <si>
    <t>Вимовское</t>
  </si>
  <si>
    <t>Воронежское</t>
  </si>
  <si>
    <t>Восточное</t>
  </si>
  <si>
    <t>Двубратское</t>
  </si>
  <si>
    <t>Железное</t>
  </si>
  <si>
    <t>Кирпильское</t>
  </si>
  <si>
    <t>Ладожское</t>
  </si>
  <si>
    <t>Ленинское</t>
  </si>
  <si>
    <t>Некрасовское</t>
  </si>
  <si>
    <t>Новолабинское</t>
  </si>
  <si>
    <t>Суворовское</t>
  </si>
  <si>
    <t>Тенгинское</t>
  </si>
  <si>
    <t>Город</t>
  </si>
  <si>
    <t>Материалы стеновые, млн. штук условного кирпича</t>
  </si>
  <si>
    <t>Цельномолочная продукция,  тонн</t>
  </si>
  <si>
    <t>Масло животное,  тонн</t>
  </si>
  <si>
    <t>Масла растительные,  тонн</t>
  </si>
  <si>
    <t>Сахар-песок - всего, тонн</t>
  </si>
  <si>
    <t>в том числе из сахарной свеклы,  тонн</t>
  </si>
  <si>
    <t>Мука,  тонн</t>
  </si>
  <si>
    <t>Крупа,  тонн</t>
  </si>
  <si>
    <t>Водка и ликероводочные изделия, тыс. дкл</t>
  </si>
  <si>
    <t>Коньяк, тыс. дкл</t>
  </si>
  <si>
    <t>Мясо, включая субпродукты 1 категории, тонн</t>
  </si>
  <si>
    <t>Проверка</t>
  </si>
  <si>
    <t>ПРОВЕРКА</t>
  </si>
  <si>
    <t>ВАСЮР.</t>
  </si>
  <si>
    <t>ВАСЮР</t>
  </si>
  <si>
    <t>Агрообъедин</t>
  </si>
  <si>
    <t>Агрообъед</t>
  </si>
  <si>
    <t>Газстрой</t>
  </si>
  <si>
    <t>Васюр</t>
  </si>
  <si>
    <t>СЕЛО</t>
  </si>
  <si>
    <t>2010 в % к 2009</t>
  </si>
  <si>
    <t>2011 в % к 2010</t>
  </si>
  <si>
    <t>Индикативный план социально-экономического развития Александровского сельского поселения МО Усть-Лабинский район на 2011 год</t>
  </si>
  <si>
    <t>Индикативный план социально-экономического развития Александровского сельского поселения МО Усть-Лабинский район на 2010 год</t>
  </si>
  <si>
    <t>2010г. в % к 2009г.</t>
  </si>
  <si>
    <t>2011г. в % к 2010г.</t>
  </si>
  <si>
    <t xml:space="preserve">Приложение </t>
  </si>
  <si>
    <t>к решению Совета Александровского сельского</t>
  </si>
  <si>
    <t>Усть-Лабинский район</t>
  </si>
  <si>
    <t>от_______ ноября 2010 года №________</t>
  </si>
  <si>
    <t>Протокол №_______</t>
  </si>
  <si>
    <t>поселения муниципального образования</t>
  </si>
  <si>
    <t>Индикативный план социально-экономического развития Александровского сельского поселения муниципального образования Усть-Лабинский район на 2011 год</t>
  </si>
  <si>
    <t xml:space="preserve">Глава Александровского сельского поселения </t>
  </si>
  <si>
    <t>Н.И.Извеков</t>
  </si>
  <si>
    <t>к решению Совета Братского сельского</t>
  </si>
  <si>
    <t xml:space="preserve">Глава Братского сельского поселения </t>
  </si>
  <si>
    <t>Г.М.Павлова</t>
  </si>
  <si>
    <t>к решению Совета Вимовского сельского</t>
  </si>
  <si>
    <t xml:space="preserve">Глава Вимовского сельского поселения </t>
  </si>
  <si>
    <t>Л.В.Кириллова</t>
  </si>
  <si>
    <t>к решению Совета Воронежского сельского</t>
  </si>
  <si>
    <t>Индикативный план социально-экономического развития Воронежского сельского поселения муниципального образования Усть-Лабинский район на 2011 год</t>
  </si>
  <si>
    <t xml:space="preserve">Глава Воронежского сельского поселения </t>
  </si>
  <si>
    <t>В.А.Мацко</t>
  </si>
  <si>
    <t>Индикативный план социально-экономического развития Вимовского сельского поселения муниципального образования Усть-Лабинский район на 2011 год</t>
  </si>
  <si>
    <t>Индикативный план социально-экономического развития Братского сельского поселения муниципального образования Усть-Лабинский район на 2011 год</t>
  </si>
  <si>
    <t>к решению Совета Восточного сельского</t>
  </si>
  <si>
    <t>Индикативный план социально-экономического развития Восточного сельского поселения муниципального образования Усть-Лабинский район на 2011 год</t>
  </si>
  <si>
    <t xml:space="preserve">Глава Восточного сельского поселения </t>
  </si>
  <si>
    <t>А.Н.Попова</t>
  </si>
  <si>
    <t>к решению Совета Двубратского сельского</t>
  </si>
  <si>
    <t>Индикативный план социально-экономического развития Двубратского сельского поселения муниципального образования Усть-Лабинский район на 2011 год</t>
  </si>
  <si>
    <t xml:space="preserve">Глава Двубратского сельского поселения </t>
  </si>
  <si>
    <t>Г.Н.Сережин</t>
  </si>
  <si>
    <t>к решению Совета Железного сельского</t>
  </si>
  <si>
    <t>к решению Совета Кирпильского сельского</t>
  </si>
  <si>
    <t>Индикативный план социально-экономического развития Кирпильского сельского поселения муниципального образования Усть-Лабинский район на 2011 год</t>
  </si>
  <si>
    <t xml:space="preserve">Глава Кирпильского сельского поселения </t>
  </si>
  <si>
    <t>И.П.Мельников</t>
  </si>
  <si>
    <t>к решению Совета Ладожского сельского</t>
  </si>
  <si>
    <t>Индикативный план социально-экономического развития Ладожского сельского поселения муниципального образования Усть-Лабинский район на 2011 год</t>
  </si>
  <si>
    <t xml:space="preserve">Глава Ладожского сельского поселения </t>
  </si>
  <si>
    <t>А.И.Квитко</t>
  </si>
  <si>
    <t>к решению Совета Ленинского сельского</t>
  </si>
  <si>
    <t>Индикативный план социально-экономического развития Ленинского сельского поселения муниципального образования Усть-Лабинский район на 2011 год</t>
  </si>
  <si>
    <t xml:space="preserve">Глава Ленинского сельского поселения </t>
  </si>
  <si>
    <t>Е.И.Гришин</t>
  </si>
  <si>
    <t>к решению Совета Некрасовского сельского</t>
  </si>
  <si>
    <t xml:space="preserve">Глава Некрасовского сельского поселения </t>
  </si>
  <si>
    <t>С.С.Ткаченко</t>
  </si>
  <si>
    <t>к решению Совета Новолабинского сельского</t>
  </si>
  <si>
    <t>Индикативный план социально-экономического развития Новолабинского сельского поселения муниципального образования Усть-Лабинский район на 2011 год</t>
  </si>
  <si>
    <t xml:space="preserve">Глава Новолабинского сельского поселения </t>
  </si>
  <si>
    <t>Ю.В.Агарков</t>
  </si>
  <si>
    <t>Индикативный план социально-экономического развития Некрасовского сельского поселения муниципального образования Усть-Лабинский район на 2011 год</t>
  </si>
  <si>
    <t>к решению Совета Суворовского сельского</t>
  </si>
  <si>
    <t>Индикативный план социально-экономического развития Суворовского сельского поселения муниципального образования Усть-Лабинский район на 2011 год</t>
  </si>
  <si>
    <t xml:space="preserve">Глава Суворовского сельского поселения </t>
  </si>
  <si>
    <t>Ю.А.Рыбкова</t>
  </si>
  <si>
    <t>к решению Совета Тенгинского сельского</t>
  </si>
  <si>
    <t>Индикативный план социально-экономического развития Тенгинского сельского поселения муниципального образования Усть-Лабинский район на 2011 год</t>
  </si>
  <si>
    <t>С.А.Симонов</t>
  </si>
  <si>
    <t>к решению Совета Усть-Лабинского городского</t>
  </si>
  <si>
    <t>Индикативный план социально-экономического развития Усть-Лабинского городского поселения муниципального образования Усть-Лабинский район на 2011 год</t>
  </si>
  <si>
    <t xml:space="preserve">Глава Усть-Лабинского городского поселения </t>
  </si>
  <si>
    <t>В.И.Забураев</t>
  </si>
  <si>
    <t xml:space="preserve">Глава Тенгинского сельского поселения </t>
  </si>
  <si>
    <t>Количество субъектов малого предпринимательства в расчете на 1000 человек населения ( единиц)</t>
  </si>
  <si>
    <t>Доля среднесписочной численности работников малых предприятий в среднесписочной численности работников всех предприятий и организаций (%)</t>
  </si>
  <si>
    <t>поселения  Усть-Лабинский район</t>
  </si>
  <si>
    <t>2012 год</t>
  </si>
  <si>
    <t>Численность зарегистрированных безработных,  чел.</t>
  </si>
  <si>
    <t>количество детей  дошкольного  возраста, находящегося в очереди в учреждениях дошкольного образования, чел.</t>
  </si>
  <si>
    <t>Протяженность отремонтированных  автомобильных дорог местного значения с твердым покрытием, км</t>
  </si>
  <si>
    <t>Протяженность отремонтированных тротуаров, км</t>
  </si>
  <si>
    <t>Количество установленных светильников наружного освещения, шт</t>
  </si>
  <si>
    <t>и т.д.</t>
  </si>
  <si>
    <r>
      <t xml:space="preserve">                  </t>
    </r>
    <r>
      <rPr>
        <b/>
        <sz val="11"/>
        <color indexed="8"/>
        <rFont val="Times New Roman"/>
        <family val="1"/>
      </rPr>
      <t xml:space="preserve"> Благоустройство</t>
    </r>
  </si>
  <si>
    <t>Виноград- всего , тыс. тонн</t>
  </si>
  <si>
    <t>сортивными сооружениями, кв. м. на 1 тыс населения</t>
  </si>
  <si>
    <t>Количество индивидуальных предпринимателей, единиц</t>
  </si>
  <si>
    <t>Малый бизнес</t>
  </si>
  <si>
    <t>Начальник финансового отдела</t>
  </si>
  <si>
    <t>Н.А.Походняк</t>
  </si>
  <si>
    <t>Индикативный план социально-экономического развития Железного сельского поселения муниципального образования Усть-Лабинский район на 2013 год</t>
  </si>
  <si>
    <t>2012г. в % к 2010г.</t>
  </si>
  <si>
    <t>2013 год</t>
  </si>
  <si>
    <t>2013г. в % к 2012г.</t>
  </si>
  <si>
    <t>Объем продукции сельского хозяйства всех категорий хозяйств, млн. руб.</t>
  </si>
  <si>
    <t>Численность зан. в личных подсобных хоз. тыс. чел.</t>
  </si>
  <si>
    <t>Оборот розничной торговли,  млн. руб.</t>
  </si>
  <si>
    <t>Объем платных услуг населению, млн. руб.</t>
  </si>
  <si>
    <t>Оборот общественного питания, млн. руб.</t>
  </si>
  <si>
    <t>от           2012 года №    Протокол №</t>
  </si>
  <si>
    <t>Улов рыбы,тонн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</si>
</sst>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_-* #,##0.0_р_._-;\-* #,##0.0_р_._-;_-* &quot;-&quot;??_р_._-;_-@_-"/>
    <numFmt numFmtId="177" formatCode="_-* #,##0.0_р_._-;\-* #,##0.0_р_._-;_-* &quot;-&quot;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Arial Cyr"/>
      <family val="0"/>
    </font>
    <font>
      <sz val="10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11" borderId="13" xfId="0" applyFont="1" applyFill="1" applyBorder="1" applyAlignment="1">
      <alignment vertical="center" wrapText="1"/>
    </xf>
    <xf numFmtId="0" fontId="20" fillId="11" borderId="14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wrapText="1"/>
    </xf>
    <xf numFmtId="0" fontId="20" fillId="24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11" borderId="14" xfId="0" applyFont="1" applyFill="1" applyBorder="1" applyAlignment="1">
      <alignment horizontal="left" vertical="center" wrapText="1" indent="1"/>
    </xf>
    <xf numFmtId="0" fontId="20" fillId="0" borderId="14" xfId="0" applyFont="1" applyFill="1" applyBorder="1" applyAlignment="1">
      <alignment horizontal="left" vertical="center" wrapText="1" indent="1"/>
    </xf>
    <xf numFmtId="0" fontId="20" fillId="11" borderId="14" xfId="0" applyFont="1" applyFill="1" applyBorder="1" applyAlignment="1">
      <alignment horizontal="left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left" vertical="center" wrapText="1" indent="3"/>
    </xf>
    <xf numFmtId="0" fontId="20" fillId="11" borderId="14" xfId="0" applyFont="1" applyFill="1" applyBorder="1" applyAlignment="1">
      <alignment horizontal="left" vertical="center" wrapText="1" indent="5"/>
    </xf>
    <xf numFmtId="0" fontId="20" fillId="0" borderId="14" xfId="0" applyFont="1" applyBorder="1" applyAlignment="1">
      <alignment wrapText="1"/>
    </xf>
    <xf numFmtId="0" fontId="22" fillId="0" borderId="14" xfId="0" applyFont="1" applyFill="1" applyBorder="1" applyAlignment="1">
      <alignment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15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left"/>
    </xf>
    <xf numFmtId="164" fontId="25" fillId="0" borderId="15" xfId="0" applyNumberFormat="1" applyFont="1" applyBorder="1" applyAlignment="1">
      <alignment horizontal="left" wrapText="1"/>
    </xf>
    <xf numFmtId="0" fontId="18" fillId="0" borderId="16" xfId="0" applyFont="1" applyBorder="1" applyAlignment="1">
      <alignment horizontal="left"/>
    </xf>
    <xf numFmtId="165" fontId="18" fillId="0" borderId="16" xfId="0" applyNumberFormat="1" applyFont="1" applyBorder="1" applyAlignment="1">
      <alignment horizontal="left"/>
    </xf>
    <xf numFmtId="164" fontId="18" fillId="0" borderId="15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24" borderId="17" xfId="0" applyFont="1" applyFill="1" applyBorder="1" applyAlignment="1">
      <alignment horizontal="left"/>
    </xf>
    <xf numFmtId="0" fontId="18" fillId="24" borderId="15" xfId="0" applyFont="1" applyFill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24" borderId="19" xfId="0" applyFont="1" applyFill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165" fontId="18" fillId="0" borderId="15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165" fontId="18" fillId="0" borderId="20" xfId="0" applyNumberFormat="1" applyFont="1" applyBorder="1" applyAlignment="1">
      <alignment horizontal="left"/>
    </xf>
    <xf numFmtId="165" fontId="18" fillId="0" borderId="0" xfId="0" applyNumberFormat="1" applyFont="1" applyAlignment="1">
      <alignment horizontal="left"/>
    </xf>
    <xf numFmtId="165" fontId="25" fillId="0" borderId="15" xfId="0" applyNumberFormat="1" applyFont="1" applyBorder="1" applyAlignment="1">
      <alignment horizontal="left" wrapText="1"/>
    </xf>
    <xf numFmtId="164" fontId="18" fillId="24" borderId="15" xfId="0" applyNumberFormat="1" applyFont="1" applyFill="1" applyBorder="1" applyAlignment="1">
      <alignment horizontal="left"/>
    </xf>
    <xf numFmtId="2" fontId="25" fillId="0" borderId="15" xfId="0" applyNumberFormat="1" applyFont="1" applyBorder="1" applyAlignment="1">
      <alignment horizontal="left" wrapText="1"/>
    </xf>
    <xf numFmtId="0" fontId="23" fillId="24" borderId="15" xfId="0" applyFont="1" applyFill="1" applyBorder="1" applyAlignment="1">
      <alignment horizontal="left"/>
    </xf>
    <xf numFmtId="0" fontId="23" fillId="0" borderId="15" xfId="0" applyFont="1" applyBorder="1" applyAlignment="1">
      <alignment horizontal="left"/>
    </xf>
    <xf numFmtId="164" fontId="18" fillId="25" borderId="15" xfId="0" applyNumberFormat="1" applyFont="1" applyFill="1" applyBorder="1" applyAlignment="1">
      <alignment horizontal="left"/>
    </xf>
    <xf numFmtId="164" fontId="18" fillId="24" borderId="20" xfId="0" applyNumberFormat="1" applyFont="1" applyFill="1" applyBorder="1" applyAlignment="1">
      <alignment horizontal="left"/>
    </xf>
    <xf numFmtId="0" fontId="23" fillId="0" borderId="20" xfId="0" applyFont="1" applyBorder="1" applyAlignment="1">
      <alignment horizontal="left"/>
    </xf>
    <xf numFmtId="164" fontId="18" fillId="25" borderId="20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164" fontId="18" fillId="0" borderId="20" xfId="0" applyNumberFormat="1" applyFont="1" applyBorder="1" applyAlignment="1">
      <alignment horizontal="left"/>
    </xf>
    <xf numFmtId="164" fontId="18" fillId="0" borderId="15" xfId="0" applyNumberFormat="1" applyFont="1" applyBorder="1" applyAlignment="1">
      <alignment horizontal="left" wrapText="1"/>
    </xf>
    <xf numFmtId="164" fontId="18" fillId="0" borderId="20" xfId="0" applyNumberFormat="1" applyFont="1" applyBorder="1" applyAlignment="1">
      <alignment horizontal="left" wrapText="1"/>
    </xf>
    <xf numFmtId="2" fontId="18" fillId="0" borderId="16" xfId="0" applyNumberFormat="1" applyFont="1" applyBorder="1" applyAlignment="1">
      <alignment horizontal="left"/>
    </xf>
    <xf numFmtId="4" fontId="18" fillId="0" borderId="15" xfId="0" applyNumberFormat="1" applyFont="1" applyBorder="1" applyAlignment="1">
      <alignment horizontal="left"/>
    </xf>
    <xf numFmtId="2" fontId="18" fillId="0" borderId="15" xfId="0" applyNumberFormat="1" applyFont="1" applyBorder="1" applyAlignment="1">
      <alignment/>
    </xf>
    <xf numFmtId="164" fontId="18" fillId="0" borderId="16" xfId="0" applyNumberFormat="1" applyFont="1" applyBorder="1" applyAlignment="1">
      <alignment horizontal="left"/>
    </xf>
    <xf numFmtId="0" fontId="18" fillId="0" borderId="15" xfId="0" applyFont="1" applyBorder="1" applyAlignment="1">
      <alignment horizontal="left" wrapText="1"/>
    </xf>
    <xf numFmtId="164" fontId="18" fillId="24" borderId="17" xfId="0" applyNumberFormat="1" applyFont="1" applyFill="1" applyBorder="1" applyAlignment="1">
      <alignment horizontal="left"/>
    </xf>
    <xf numFmtId="165" fontId="20" fillId="0" borderId="15" xfId="0" applyNumberFormat="1" applyFont="1" applyBorder="1" applyAlignment="1">
      <alignment horizontal="left"/>
    </xf>
    <xf numFmtId="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25" borderId="15" xfId="0" applyFont="1" applyFill="1" applyBorder="1" applyAlignment="1">
      <alignment/>
    </xf>
    <xf numFmtId="0" fontId="18" fillId="25" borderId="20" xfId="0" applyFont="1" applyFill="1" applyBorder="1" applyAlignment="1">
      <alignment/>
    </xf>
    <xf numFmtId="0" fontId="18" fillId="0" borderId="20" xfId="0" applyFont="1" applyBorder="1" applyAlignment="1">
      <alignment/>
    </xf>
    <xf numFmtId="0" fontId="26" fillId="25" borderId="15" xfId="0" applyFont="1" applyFill="1" applyBorder="1" applyAlignment="1">
      <alignment/>
    </xf>
    <xf numFmtId="0" fontId="18" fillId="25" borderId="15" xfId="0" applyFont="1" applyFill="1" applyBorder="1" applyAlignment="1">
      <alignment horizontal="left"/>
    </xf>
    <xf numFmtId="0" fontId="25" fillId="25" borderId="15" xfId="0" applyFont="1" applyFill="1" applyBorder="1" applyAlignment="1">
      <alignment horizontal="left" wrapText="1"/>
    </xf>
    <xf numFmtId="0" fontId="26" fillId="0" borderId="15" xfId="0" applyFont="1" applyBorder="1" applyAlignment="1">
      <alignment/>
    </xf>
    <xf numFmtId="164" fontId="26" fillId="0" borderId="16" xfId="0" applyNumberFormat="1" applyFont="1" applyBorder="1" applyAlignment="1">
      <alignment horizontal="left"/>
    </xf>
    <xf numFmtId="165" fontId="26" fillId="0" borderId="15" xfId="0" applyNumberFormat="1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164" fontId="26" fillId="0" borderId="15" xfId="0" applyNumberFormat="1" applyFont="1" applyBorder="1" applyAlignment="1">
      <alignment horizontal="left"/>
    </xf>
    <xf numFmtId="0" fontId="26" fillId="0" borderId="15" xfId="0" applyFont="1" applyBorder="1" applyAlignment="1">
      <alignment horizontal="left" wrapText="1"/>
    </xf>
    <xf numFmtId="0" fontId="26" fillId="0" borderId="20" xfId="0" applyFont="1" applyBorder="1" applyAlignment="1">
      <alignment/>
    </xf>
    <xf numFmtId="0" fontId="26" fillId="25" borderId="20" xfId="0" applyFont="1" applyFill="1" applyBorder="1" applyAlignment="1">
      <alignment/>
    </xf>
    <xf numFmtId="0" fontId="26" fillId="24" borderId="15" xfId="0" applyFont="1" applyFill="1" applyBorder="1" applyAlignment="1">
      <alignment horizontal="left"/>
    </xf>
    <xf numFmtId="0" fontId="31" fillId="0" borderId="15" xfId="0" applyFont="1" applyBorder="1" applyAlignment="1">
      <alignment/>
    </xf>
    <xf numFmtId="0" fontId="18" fillId="26" borderId="17" xfId="0" applyFont="1" applyFill="1" applyBorder="1" applyAlignment="1">
      <alignment horizontal="left"/>
    </xf>
    <xf numFmtId="0" fontId="25" fillId="26" borderId="15" xfId="0" applyFont="1" applyFill="1" applyBorder="1" applyAlignment="1">
      <alignment horizontal="left" wrapText="1"/>
    </xf>
    <xf numFmtId="0" fontId="18" fillId="26" borderId="15" xfId="0" applyFont="1" applyFill="1" applyBorder="1" applyAlignment="1">
      <alignment horizontal="left"/>
    </xf>
    <xf numFmtId="0" fontId="18" fillId="26" borderId="20" xfId="0" applyFont="1" applyFill="1" applyBorder="1" applyAlignment="1">
      <alignment horizontal="left"/>
    </xf>
    <xf numFmtId="0" fontId="25" fillId="24" borderId="15" xfId="0" applyFont="1" applyFill="1" applyBorder="1" applyAlignment="1">
      <alignment horizontal="left" wrapText="1"/>
    </xf>
    <xf numFmtId="0" fontId="18" fillId="24" borderId="20" xfId="0" applyFont="1" applyFill="1" applyBorder="1" applyAlignment="1">
      <alignment horizontal="left"/>
    </xf>
    <xf numFmtId="0" fontId="20" fillId="26" borderId="14" xfId="0" applyFont="1" applyFill="1" applyBorder="1" applyAlignment="1">
      <alignment vertical="center" wrapText="1"/>
    </xf>
    <xf numFmtId="0" fontId="26" fillId="26" borderId="20" xfId="0" applyFont="1" applyFill="1" applyBorder="1" applyAlignment="1">
      <alignment horizontal="left"/>
    </xf>
    <xf numFmtId="165" fontId="18" fillId="26" borderId="15" xfId="0" applyNumberFormat="1" applyFont="1" applyFill="1" applyBorder="1" applyAlignment="1">
      <alignment horizontal="left"/>
    </xf>
    <xf numFmtId="0" fontId="18" fillId="26" borderId="0" xfId="0" applyFont="1" applyFill="1" applyAlignment="1">
      <alignment/>
    </xf>
    <xf numFmtId="0" fontId="0" fillId="26" borderId="0" xfId="0" applyFill="1" applyAlignment="1">
      <alignment/>
    </xf>
    <xf numFmtId="0" fontId="20" fillId="26" borderId="14" xfId="0" applyFont="1" applyFill="1" applyBorder="1" applyAlignment="1">
      <alignment wrapText="1"/>
    </xf>
    <xf numFmtId="0" fontId="29" fillId="0" borderId="2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164" fontId="26" fillId="0" borderId="15" xfId="0" applyNumberFormat="1" applyFont="1" applyBorder="1" applyAlignment="1">
      <alignment/>
    </xf>
    <xf numFmtId="0" fontId="29" fillId="25" borderId="22" xfId="0" applyFont="1" applyFill="1" applyBorder="1" applyAlignment="1">
      <alignment vertical="center" wrapText="1"/>
    </xf>
    <xf numFmtId="164" fontId="29" fillId="0" borderId="22" xfId="0" applyNumberFormat="1" applyFont="1" applyFill="1" applyBorder="1" applyAlignment="1">
      <alignment vertical="center" wrapText="1"/>
    </xf>
    <xf numFmtId="164" fontId="26" fillId="0" borderId="20" xfId="0" applyNumberFormat="1" applyFont="1" applyBorder="1" applyAlignment="1">
      <alignment/>
    </xf>
    <xf numFmtId="2" fontId="29" fillId="0" borderId="22" xfId="0" applyNumberFormat="1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164" fontId="31" fillId="0" borderId="15" xfId="0" applyNumberFormat="1" applyFont="1" applyBorder="1" applyAlignment="1">
      <alignment/>
    </xf>
    <xf numFmtId="0" fontId="18" fillId="26" borderId="16" xfId="0" applyFont="1" applyFill="1" applyBorder="1" applyAlignment="1">
      <alignment horizontal="left"/>
    </xf>
    <xf numFmtId="169" fontId="18" fillId="26" borderId="17" xfId="0" applyNumberFormat="1" applyFont="1" applyFill="1" applyBorder="1" applyAlignment="1">
      <alignment horizontal="left"/>
    </xf>
    <xf numFmtId="169" fontId="18" fillId="26" borderId="15" xfId="0" applyNumberFormat="1" applyFont="1" applyFill="1" applyBorder="1" applyAlignment="1">
      <alignment horizontal="left"/>
    </xf>
    <xf numFmtId="165" fontId="18" fillId="26" borderId="20" xfId="0" applyNumberFormat="1" applyFont="1" applyFill="1" applyBorder="1" applyAlignment="1">
      <alignment horizontal="left"/>
    </xf>
    <xf numFmtId="0" fontId="18" fillId="26" borderId="0" xfId="0" applyFont="1" applyFill="1" applyAlignment="1">
      <alignment horizontal="left"/>
    </xf>
    <xf numFmtId="0" fontId="0" fillId="26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26" borderId="15" xfId="0" applyFont="1" applyFill="1" applyBorder="1" applyAlignment="1">
      <alignment horizontal="left"/>
    </xf>
    <xf numFmtId="164" fontId="18" fillId="24" borderId="16" xfId="0" applyNumberFormat="1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165" fontId="18" fillId="24" borderId="15" xfId="0" applyNumberFormat="1" applyFont="1" applyFill="1" applyBorder="1" applyAlignment="1">
      <alignment horizontal="left"/>
    </xf>
    <xf numFmtId="0" fontId="18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/>
    </xf>
    <xf numFmtId="164" fontId="25" fillId="25" borderId="15" xfId="0" applyNumberFormat="1" applyFont="1" applyFill="1" applyBorder="1" applyAlignment="1">
      <alignment horizontal="left" wrapText="1"/>
    </xf>
    <xf numFmtId="165" fontId="26" fillId="0" borderId="17" xfId="0" applyNumberFormat="1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5" fontId="18" fillId="24" borderId="17" xfId="0" applyNumberFormat="1" applyFont="1" applyFill="1" applyBorder="1" applyAlignment="1">
      <alignment horizontal="left"/>
    </xf>
    <xf numFmtId="165" fontId="18" fillId="24" borderId="16" xfId="0" applyNumberFormat="1" applyFont="1" applyFill="1" applyBorder="1" applyAlignment="1">
      <alignment horizontal="left"/>
    </xf>
    <xf numFmtId="0" fontId="18" fillId="24" borderId="17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165" fontId="18" fillId="24" borderId="15" xfId="0" applyNumberFormat="1" applyFont="1" applyFill="1" applyBorder="1" applyAlignment="1">
      <alignment/>
    </xf>
    <xf numFmtId="2" fontId="26" fillId="0" borderId="15" xfId="0" applyNumberFormat="1" applyFont="1" applyBorder="1" applyAlignment="1">
      <alignment horizontal="left"/>
    </xf>
    <xf numFmtId="0" fontId="33" fillId="0" borderId="0" xfId="0" applyFont="1" applyAlignment="1">
      <alignment/>
    </xf>
    <xf numFmtId="2" fontId="26" fillId="0" borderId="20" xfId="0" applyNumberFormat="1" applyFont="1" applyBorder="1" applyAlignment="1">
      <alignment horizontal="left"/>
    </xf>
    <xf numFmtId="164" fontId="31" fillId="0" borderId="20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26" fillId="0" borderId="0" xfId="0" applyFont="1" applyAlignment="1">
      <alignment/>
    </xf>
    <xf numFmtId="0" fontId="26" fillId="0" borderId="16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5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 indent="1"/>
    </xf>
    <xf numFmtId="0" fontId="29" fillId="24" borderId="22" xfId="0" applyFont="1" applyFill="1" applyBorder="1" applyAlignment="1">
      <alignment horizontal="left" vertical="center" wrapText="1" indent="1"/>
    </xf>
    <xf numFmtId="2" fontId="18" fillId="4" borderId="23" xfId="0" applyNumberFormat="1" applyFont="1" applyFill="1" applyBorder="1" applyAlignment="1">
      <alignment/>
    </xf>
    <xf numFmtId="2" fontId="18" fillId="4" borderId="24" xfId="0" applyNumberFormat="1" applyFont="1" applyFill="1" applyBorder="1" applyAlignment="1">
      <alignment/>
    </xf>
    <xf numFmtId="2" fontId="18" fillId="4" borderId="25" xfId="0" applyNumberFormat="1" applyFont="1" applyFill="1" applyBorder="1" applyAlignment="1">
      <alignment/>
    </xf>
    <xf numFmtId="0" fontId="20" fillId="4" borderId="14" xfId="0" applyFont="1" applyFill="1" applyBorder="1" applyAlignment="1">
      <alignment wrapText="1"/>
    </xf>
    <xf numFmtId="0" fontId="18" fillId="4" borderId="15" xfId="0" applyFont="1" applyFill="1" applyBorder="1" applyAlignment="1">
      <alignment horizontal="left"/>
    </xf>
    <xf numFmtId="0" fontId="25" fillId="4" borderId="15" xfId="0" applyFont="1" applyFill="1" applyBorder="1" applyAlignment="1">
      <alignment horizontal="left" wrapText="1"/>
    </xf>
    <xf numFmtId="165" fontId="18" fillId="4" borderId="15" xfId="0" applyNumberFormat="1" applyFont="1" applyFill="1" applyBorder="1" applyAlignment="1">
      <alignment horizontal="left"/>
    </xf>
    <xf numFmtId="165" fontId="18" fillId="4" borderId="26" xfId="0" applyNumberFormat="1" applyFont="1" applyFill="1" applyBorder="1" applyAlignment="1">
      <alignment/>
    </xf>
    <xf numFmtId="165" fontId="18" fillId="4" borderId="15" xfId="0" applyNumberFormat="1" applyFont="1" applyFill="1" applyBorder="1" applyAlignment="1">
      <alignment/>
    </xf>
    <xf numFmtId="165" fontId="18" fillId="4" borderId="27" xfId="0" applyNumberFormat="1" applyFont="1" applyFill="1" applyBorder="1" applyAlignment="1">
      <alignment/>
    </xf>
    <xf numFmtId="164" fontId="18" fillId="4" borderId="26" xfId="0" applyNumberFormat="1" applyFont="1" applyFill="1" applyBorder="1" applyAlignment="1">
      <alignment/>
    </xf>
    <xf numFmtId="164" fontId="18" fillId="4" borderId="15" xfId="0" applyNumberFormat="1" applyFont="1" applyFill="1" applyBorder="1" applyAlignment="1">
      <alignment/>
    </xf>
    <xf numFmtId="164" fontId="18" fillId="4" borderId="27" xfId="0" applyNumberFormat="1" applyFont="1" applyFill="1" applyBorder="1" applyAlignment="1">
      <alignment/>
    </xf>
    <xf numFmtId="2" fontId="18" fillId="4" borderId="15" xfId="0" applyNumberFormat="1" applyFont="1" applyFill="1" applyBorder="1" applyAlignment="1">
      <alignment/>
    </xf>
    <xf numFmtId="0" fontId="18" fillId="4" borderId="15" xfId="0" applyFont="1" applyFill="1" applyBorder="1" applyAlignment="1">
      <alignment/>
    </xf>
    <xf numFmtId="164" fontId="18" fillId="4" borderId="16" xfId="0" applyNumberFormat="1" applyFont="1" applyFill="1" applyBorder="1" applyAlignment="1">
      <alignment horizontal="left"/>
    </xf>
    <xf numFmtId="0" fontId="18" fillId="4" borderId="16" xfId="0" applyFont="1" applyFill="1" applyBorder="1" applyAlignment="1">
      <alignment horizontal="left"/>
    </xf>
    <xf numFmtId="0" fontId="18" fillId="24" borderId="0" xfId="0" applyFont="1" applyFill="1" applyAlignment="1">
      <alignment/>
    </xf>
    <xf numFmtId="164" fontId="34" fillId="0" borderId="15" xfId="0" applyNumberFormat="1" applyFont="1" applyBorder="1" applyAlignment="1">
      <alignment horizontal="left" wrapText="1"/>
    </xf>
    <xf numFmtId="164" fontId="31" fillId="0" borderId="16" xfId="0" applyNumberFormat="1" applyFont="1" applyBorder="1" applyAlignment="1">
      <alignment horizontal="left"/>
    </xf>
    <xf numFmtId="1" fontId="29" fillId="0" borderId="22" xfId="0" applyNumberFormat="1" applyFont="1" applyFill="1" applyBorder="1" applyAlignment="1">
      <alignment vertical="center" wrapText="1"/>
    </xf>
    <xf numFmtId="0" fontId="26" fillId="25" borderId="16" xfId="0" applyFont="1" applyFill="1" applyBorder="1" applyAlignment="1">
      <alignment/>
    </xf>
    <xf numFmtId="164" fontId="26" fillId="25" borderId="16" xfId="0" applyNumberFormat="1" applyFont="1" applyFill="1" applyBorder="1" applyAlignment="1">
      <alignment horizontal="left"/>
    </xf>
    <xf numFmtId="0" fontId="36" fillId="25" borderId="22" xfId="0" applyFont="1" applyFill="1" applyBorder="1" applyAlignment="1">
      <alignment vertical="center" wrapText="1"/>
    </xf>
    <xf numFmtId="164" fontId="37" fillId="25" borderId="16" xfId="0" applyNumberFormat="1" applyFont="1" applyFill="1" applyBorder="1" applyAlignment="1">
      <alignment/>
    </xf>
    <xf numFmtId="0" fontId="37" fillId="25" borderId="15" xfId="0" applyFont="1" applyFill="1" applyBorder="1" applyAlignment="1">
      <alignment/>
    </xf>
    <xf numFmtId="0" fontId="37" fillId="25" borderId="20" xfId="0" applyFont="1" applyFill="1" applyBorder="1" applyAlignment="1">
      <alignment/>
    </xf>
    <xf numFmtId="0" fontId="37" fillId="25" borderId="16" xfId="0" applyFont="1" applyFill="1" applyBorder="1" applyAlignment="1">
      <alignment/>
    </xf>
    <xf numFmtId="0" fontId="23" fillId="25" borderId="26" xfId="0" applyFont="1" applyFill="1" applyBorder="1" applyAlignment="1">
      <alignment horizontal="center" wrapText="1"/>
    </xf>
    <xf numFmtId="0" fontId="30" fillId="25" borderId="27" xfId="0" applyFont="1" applyFill="1" applyBorder="1" applyAlignment="1">
      <alignment horizontal="center" wrapText="1"/>
    </xf>
    <xf numFmtId="0" fontId="18" fillId="25" borderId="16" xfId="0" applyFont="1" applyFill="1" applyBorder="1" applyAlignment="1">
      <alignment/>
    </xf>
    <xf numFmtId="164" fontId="20" fillId="0" borderId="22" xfId="0" applyNumberFormat="1" applyFont="1" applyFill="1" applyBorder="1" applyAlignment="1">
      <alignment vertical="center" wrapText="1"/>
    </xf>
    <xf numFmtId="0" fontId="23" fillId="25" borderId="15" xfId="0" applyFont="1" applyFill="1" applyBorder="1" applyAlignment="1">
      <alignment horizontal="center" wrapText="1"/>
    </xf>
    <xf numFmtId="0" fontId="23" fillId="25" borderId="27" xfId="0" applyFont="1" applyFill="1" applyBorder="1" applyAlignment="1">
      <alignment horizontal="center" wrapText="1"/>
    </xf>
    <xf numFmtId="0" fontId="0" fillId="25" borderId="26" xfId="0" applyFill="1" applyBorder="1" applyAlignment="1">
      <alignment/>
    </xf>
    <xf numFmtId="0" fontId="38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8" fillId="25" borderId="27" xfId="0" applyFont="1" applyFill="1" applyBorder="1" applyAlignment="1">
      <alignment/>
    </xf>
    <xf numFmtId="0" fontId="0" fillId="25" borderId="27" xfId="0" applyFont="1" applyFill="1" applyBorder="1" applyAlignment="1">
      <alignment/>
    </xf>
    <xf numFmtId="0" fontId="39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165" fontId="25" fillId="24" borderId="17" xfId="0" applyNumberFormat="1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165" fontId="25" fillId="24" borderId="15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wrapText="1"/>
    </xf>
    <xf numFmtId="164" fontId="25" fillId="24" borderId="15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165" fontId="21" fillId="24" borderId="15" xfId="0" applyNumberFormat="1" applyFont="1" applyFill="1" applyBorder="1" applyAlignment="1">
      <alignment horizontal="center"/>
    </xf>
    <xf numFmtId="2" fontId="25" fillId="24" borderId="15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164" fontId="21" fillId="24" borderId="15" xfId="0" applyNumberFormat="1" applyFont="1" applyFill="1" applyBorder="1" applyAlignment="1">
      <alignment horizontal="center"/>
    </xf>
    <xf numFmtId="0" fontId="41" fillId="24" borderId="15" xfId="0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/>
    </xf>
    <xf numFmtId="0" fontId="40" fillId="24" borderId="0" xfId="0" applyFont="1" applyFill="1" applyAlignment="1">
      <alignment horizontal="center"/>
    </xf>
    <xf numFmtId="164" fontId="25" fillId="24" borderId="27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vertical="top" wrapText="1"/>
    </xf>
    <xf numFmtId="0" fontId="21" fillId="24" borderId="28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/>
    </xf>
    <xf numFmtId="164" fontId="25" fillId="24" borderId="29" xfId="0" applyNumberFormat="1" applyFont="1" applyFill="1" applyBorder="1" applyAlignment="1">
      <alignment horizontal="center"/>
    </xf>
    <xf numFmtId="164" fontId="25" fillId="24" borderId="30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/>
    </xf>
    <xf numFmtId="0" fontId="22" fillId="24" borderId="14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left" vertical="center" wrapText="1" indent="1"/>
    </xf>
    <xf numFmtId="0" fontId="20" fillId="24" borderId="14" xfId="0" applyFont="1" applyFill="1" applyBorder="1" applyAlignment="1">
      <alignment horizontal="left" vertical="center" wrapText="1" indent="3"/>
    </xf>
    <xf numFmtId="0" fontId="20" fillId="24" borderId="14" xfId="0" applyFont="1" applyFill="1" applyBorder="1" applyAlignment="1">
      <alignment horizontal="left" vertical="center" wrapText="1" indent="5"/>
    </xf>
    <xf numFmtId="0" fontId="22" fillId="24" borderId="14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/>
    </xf>
    <xf numFmtId="164" fontId="18" fillId="24" borderId="16" xfId="0" applyNumberFormat="1" applyFont="1" applyFill="1" applyBorder="1" applyAlignment="1">
      <alignment horizontal="center"/>
    </xf>
    <xf numFmtId="164" fontId="18" fillId="24" borderId="31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/>
    </xf>
    <xf numFmtId="165" fontId="18" fillId="24" borderId="15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wrapText="1"/>
    </xf>
    <xf numFmtId="164" fontId="18" fillId="24" borderId="15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 vertical="top" wrapText="1"/>
    </xf>
    <xf numFmtId="0" fontId="38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169" fontId="18" fillId="24" borderId="15" xfId="0" applyNumberFormat="1" applyFont="1" applyFill="1" applyBorder="1" applyAlignment="1">
      <alignment horizontal="center"/>
    </xf>
    <xf numFmtId="164" fontId="18" fillId="24" borderId="27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top" wrapText="1"/>
    </xf>
    <xf numFmtId="0" fontId="20" fillId="24" borderId="28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/>
    </xf>
    <xf numFmtId="164" fontId="18" fillId="24" borderId="29" xfId="0" applyNumberFormat="1" applyFont="1" applyFill="1" applyBorder="1" applyAlignment="1">
      <alignment horizontal="center"/>
    </xf>
    <xf numFmtId="164" fontId="18" fillId="24" borderId="30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 wrapText="1"/>
    </xf>
    <xf numFmtId="164" fontId="18" fillId="24" borderId="17" xfId="0" applyNumberFormat="1" applyFont="1" applyFill="1" applyBorder="1" applyAlignment="1">
      <alignment horizontal="center"/>
    </xf>
    <xf numFmtId="164" fontId="18" fillId="24" borderId="32" xfId="0" applyNumberFormat="1" applyFont="1" applyFill="1" applyBorder="1" applyAlignment="1">
      <alignment horizontal="center"/>
    </xf>
    <xf numFmtId="2" fontId="18" fillId="24" borderId="15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vertical="top" wrapText="1"/>
    </xf>
    <xf numFmtId="0" fontId="20" fillId="24" borderId="28" xfId="0" applyFont="1" applyFill="1" applyBorder="1" applyAlignment="1">
      <alignment vertical="center" wrapText="1"/>
    </xf>
    <xf numFmtId="0" fontId="18" fillId="24" borderId="16" xfId="0" applyFont="1" applyFill="1" applyBorder="1" applyAlignment="1">
      <alignment horizontal="center"/>
    </xf>
    <xf numFmtId="165" fontId="18" fillId="24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8" fillId="24" borderId="17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wrapText="1"/>
    </xf>
    <xf numFmtId="164" fontId="18" fillId="24" borderId="15" xfId="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/>
    </xf>
    <xf numFmtId="0" fontId="21" fillId="24" borderId="14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 indent="1"/>
    </xf>
    <xf numFmtId="0" fontId="21" fillId="24" borderId="14" xfId="0" applyFont="1" applyFill="1" applyBorder="1" applyAlignment="1">
      <alignment horizontal="left" vertical="center" wrapText="1" indent="3"/>
    </xf>
    <xf numFmtId="0" fontId="21" fillId="24" borderId="14" xfId="0" applyFont="1" applyFill="1" applyBorder="1" applyAlignment="1">
      <alignment horizontal="left" vertical="center" wrapText="1" indent="5"/>
    </xf>
    <xf numFmtId="0" fontId="39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top" wrapText="1"/>
    </xf>
    <xf numFmtId="0" fontId="21" fillId="24" borderId="28" xfId="0" applyFont="1" applyFill="1" applyBorder="1" applyAlignment="1">
      <alignment vertical="center" wrapText="1"/>
    </xf>
    <xf numFmtId="164" fontId="25" fillId="24" borderId="17" xfId="0" applyNumberFormat="1" applyFont="1" applyFill="1" applyBorder="1" applyAlignment="1">
      <alignment horizontal="center"/>
    </xf>
    <xf numFmtId="164" fontId="25" fillId="24" borderId="32" xfId="0" applyNumberFormat="1" applyFont="1" applyFill="1" applyBorder="1" applyAlignment="1">
      <alignment horizontal="center"/>
    </xf>
    <xf numFmtId="164" fontId="25" fillId="24" borderId="15" xfId="0" applyNumberFormat="1" applyFont="1" applyFill="1" applyBorder="1" applyAlignment="1">
      <alignment horizontal="center" wrapText="1"/>
    </xf>
    <xf numFmtId="1" fontId="25" fillId="24" borderId="15" xfId="0" applyNumberFormat="1" applyFont="1" applyFill="1" applyBorder="1" applyAlignment="1">
      <alignment horizontal="center"/>
    </xf>
    <xf numFmtId="169" fontId="25" fillId="24" borderId="15" xfId="0" applyNumberFormat="1" applyFont="1" applyFill="1" applyBorder="1" applyAlignment="1">
      <alignment horizontal="center"/>
    </xf>
    <xf numFmtId="164" fontId="21" fillId="24" borderId="27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22" fillId="0" borderId="14" xfId="0" applyFont="1" applyFill="1" applyBorder="1" applyAlignment="1">
      <alignment horizontal="left" vertical="center" wrapText="1" inden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 wrapText="1"/>
    </xf>
    <xf numFmtId="165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18" fillId="0" borderId="31" xfId="0" applyNumberFormat="1" applyFont="1" applyFill="1" applyBorder="1" applyAlignment="1">
      <alignment horizontal="center"/>
    </xf>
    <xf numFmtId="165" fontId="18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 wrapText="1" indent="1"/>
    </xf>
    <xf numFmtId="0" fontId="21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175" fontId="18" fillId="0" borderId="16" xfId="0" applyNumberFormat="1" applyFont="1" applyFill="1" applyBorder="1" applyAlignment="1">
      <alignment horizontal="center"/>
    </xf>
    <xf numFmtId="175" fontId="18" fillId="0" borderId="3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4" borderId="10" xfId="0" applyFont="1" applyFill="1" applyBorder="1" applyAlignment="1">
      <alignment horizontal="center" vertical="top" wrapText="1"/>
    </xf>
    <xf numFmtId="0" fontId="23" fillId="4" borderId="33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top" wrapText="1"/>
    </xf>
    <xf numFmtId="0" fontId="23" fillId="4" borderId="35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3" fillId="4" borderId="36" xfId="0" applyFont="1" applyFill="1" applyBorder="1" applyAlignment="1">
      <alignment horizontal="center" vertical="top" wrapText="1"/>
    </xf>
    <xf numFmtId="0" fontId="23" fillId="4" borderId="18" xfId="0" applyFont="1" applyFill="1" applyBorder="1" applyAlignment="1">
      <alignment horizontal="center" vertical="top" wrapText="1"/>
    </xf>
    <xf numFmtId="0" fontId="23" fillId="4" borderId="37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24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3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3" fillId="4" borderId="1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center" wrapText="1"/>
    </xf>
    <xf numFmtId="0" fontId="23" fillId="4" borderId="39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8;&#1053;&#1044;&#1048;&#1050;&#1040;&#1058;%20&#1055;&#1051;&#1040;&#1053;%202011-2013\&#1048;&#1053;&#1044;&#1048;&#1050;&#1040;&#1058;&#1048;&#1042;&#1053;&#1067;&#1045;%20&#1055;&#1051;&#1040;&#1053;&#1067;%20&#1055;&#1054;&#1057;&#1045;&#1051;&#1045;&#1053;&#1048;&#1049;%202010&#1075;\&#1058;&#1048;&#1055;&#1054;&#1042;&#1054;&#1049;%20&#1052;&#1040;&#1050;&#1045;&#1058;.%20&#1087;&#1086;%20&#1056;&#1040;&#1049;&#1054;&#1053;&#1059;%20&#1055;&#1056;&#1048;&#1041;&#1067;&#1051;&#1068;%20&#1058;&#1054;&#1042;&#1054;&#1056;&#1054;&#1054;&#1041;&#1054;&#1056;&#1054;&#1058;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8;&#1053;&#1044;&#1048;&#1050;&#1040;&#1058;%20&#1055;&#1051;&#1040;&#1053;%202011-2013\&#1048;&#1053;&#1044;&#1048;&#1050;&#1040;&#1058;&#1048;&#1042;&#1053;&#1067;&#1045;%20&#1055;&#1051;&#1040;&#1053;&#1067;%20&#1055;&#1054;&#1057;&#1045;&#1051;&#1045;&#1053;&#1048;&#1049;%202010&#1075;\&#1058;&#1048;&#1055;&#1054;&#1042;&#1054;&#1049;%20&#1052;&#1040;&#1050;&#1045;&#1058;.%20&#1087;&#1086;%20&#1056;&#1040;&#1049;&#1054;&#1053;&#1059;%20&#1057;%20&#1053;&#1054;&#1052;&#1048;&#1053;%20&#1047;&#1040;&#1056;&#1055;&#1051;&#1040;&#1058;&#1054;&#1049;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77;&#1088;&#1085;&#1086;&#1074;&#1080;&#1082;%20%20&#1087;&#1091;&#1089;&#1090;&#1086;&#1075;&#1088;&#1072;&#1092;&#1082;&#1072;%20&#1080;&#1085;&#1076;&#1080;&#1082;&#1072;&#1090;%20&#1087;&#1083;&#1072;&#1085;-2010%20&#1075;&#1044;&#1040;&#1053;&#1053;&#1067;&#1045;%20&#1054;&#1041;&#1056;&#1040;&#1047;&#1054;&#1042;%20&#1080;%20&#1060;&#1048;&#1047;&#1056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B17">
            <v>3929005</v>
          </cell>
        </row>
        <row r="18">
          <cell r="B18">
            <v>158300</v>
          </cell>
        </row>
        <row r="126">
          <cell r="B126">
            <v>197</v>
          </cell>
        </row>
        <row r="128">
          <cell r="B128">
            <v>4467</v>
          </cell>
        </row>
        <row r="130">
          <cell r="B130">
            <v>266.8</v>
          </cell>
        </row>
      </sheetData>
      <sheetData sheetId="1">
        <row r="16">
          <cell r="B16">
            <v>836638</v>
          </cell>
        </row>
        <row r="127">
          <cell r="B127">
            <v>197</v>
          </cell>
        </row>
        <row r="129">
          <cell r="B129">
            <v>4442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2">
          <cell r="B12">
            <v>13.289</v>
          </cell>
        </row>
        <row r="17">
          <cell r="B17">
            <v>4346619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4.875" style="0" customWidth="1"/>
    <col min="2" max="2" width="9.50390625" style="0" bestFit="1" customWidth="1"/>
    <col min="3" max="3" width="11.50390625" style="0" customWidth="1"/>
    <col min="18" max="18" width="11.75390625" style="0" customWidth="1"/>
    <col min="22" max="22" width="11.25390625" style="0" customWidth="1"/>
  </cols>
  <sheetData>
    <row r="1" spans="1:7" ht="12.75">
      <c r="A1" s="315" t="s">
        <v>101</v>
      </c>
      <c r="B1" s="315"/>
      <c r="C1" s="315"/>
      <c r="D1" s="315"/>
      <c r="E1" s="315"/>
      <c r="F1" s="315"/>
      <c r="G1" s="315"/>
    </row>
    <row r="2" spans="1:7" ht="12.75">
      <c r="A2" s="1"/>
      <c r="B2" s="1"/>
      <c r="C2" s="1"/>
      <c r="D2" s="1"/>
      <c r="E2" s="1"/>
      <c r="F2" s="1"/>
      <c r="G2" s="1"/>
    </row>
    <row r="3" spans="1:7" ht="15.75" customHeight="1">
      <c r="A3" s="316" t="s">
        <v>139</v>
      </c>
      <c r="B3" s="316"/>
      <c r="C3" s="316"/>
      <c r="D3" s="316"/>
      <c r="E3" s="316"/>
      <c r="F3" s="316"/>
      <c r="G3" s="316"/>
    </row>
    <row r="4" spans="1:7" ht="15.75" customHeight="1">
      <c r="A4" s="316"/>
      <c r="B4" s="316"/>
      <c r="C4" s="316"/>
      <c r="D4" s="316"/>
      <c r="E4" s="316"/>
      <c r="F4" s="316"/>
      <c r="G4" s="316"/>
    </row>
    <row r="5" spans="1:7" ht="13.5" thickBot="1">
      <c r="A5" s="2"/>
      <c r="B5" s="2"/>
      <c r="C5" s="2"/>
      <c r="D5" s="2"/>
      <c r="E5" s="2"/>
      <c r="F5" s="2"/>
      <c r="G5" s="2"/>
    </row>
    <row r="6" spans="1:22" ht="13.5" thickBot="1">
      <c r="A6" s="306" t="s">
        <v>0</v>
      </c>
      <c r="B6" s="4" t="s">
        <v>49</v>
      </c>
      <c r="C6" s="306" t="s">
        <v>128</v>
      </c>
      <c r="D6" s="304" t="s">
        <v>102</v>
      </c>
      <c r="E6" s="304" t="s">
        <v>103</v>
      </c>
      <c r="F6" s="304" t="s">
        <v>104</v>
      </c>
      <c r="G6" s="304" t="s">
        <v>105</v>
      </c>
      <c r="H6" s="304" t="s">
        <v>106</v>
      </c>
      <c r="I6" s="304" t="s">
        <v>107</v>
      </c>
      <c r="J6" s="304" t="s">
        <v>108</v>
      </c>
      <c r="K6" s="304" t="s">
        <v>109</v>
      </c>
      <c r="L6" s="304" t="s">
        <v>110</v>
      </c>
      <c r="M6" s="304" t="s">
        <v>111</v>
      </c>
      <c r="N6" s="304" t="s">
        <v>112</v>
      </c>
      <c r="O6" s="304" t="s">
        <v>113</v>
      </c>
      <c r="P6" s="309" t="s">
        <v>114</v>
      </c>
      <c r="Q6" s="311" t="s">
        <v>115</v>
      </c>
      <c r="R6" s="313" t="s">
        <v>116</v>
      </c>
      <c r="S6" s="56" t="s">
        <v>130</v>
      </c>
      <c r="T6" s="308" t="s">
        <v>132</v>
      </c>
      <c r="U6" s="308" t="s">
        <v>134</v>
      </c>
      <c r="V6" s="303" t="s">
        <v>136</v>
      </c>
    </row>
    <row r="7" spans="1:22" ht="13.5" thickBot="1">
      <c r="A7" s="307"/>
      <c r="B7" s="4" t="s">
        <v>1</v>
      </c>
      <c r="C7" s="307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10"/>
      <c r="Q7" s="312"/>
      <c r="R7" s="314"/>
      <c r="S7" s="56">
        <v>69.42</v>
      </c>
      <c r="T7" s="308"/>
      <c r="U7" s="308"/>
      <c r="V7" s="303"/>
    </row>
    <row r="8" spans="1:23" ht="27.75">
      <c r="A8" s="5" t="s">
        <v>47</v>
      </c>
      <c r="B8" s="31">
        <v>111.222</v>
      </c>
      <c r="C8" s="28">
        <f>D8+E8+F8+G8+H8+I8+J8+K8+L8+M8+N8+O8+P8+Q8+R8</f>
        <v>111.22200000000001</v>
      </c>
      <c r="D8" s="32">
        <v>3.684</v>
      </c>
      <c r="E8" s="39">
        <v>4.987</v>
      </c>
      <c r="F8" s="29">
        <v>2.683</v>
      </c>
      <c r="G8" s="29">
        <v>7.681</v>
      </c>
      <c r="H8" s="29">
        <v>2.214</v>
      </c>
      <c r="I8" s="29">
        <v>9.83</v>
      </c>
      <c r="J8" s="29">
        <v>2.004</v>
      </c>
      <c r="K8" s="43">
        <v>5.481</v>
      </c>
      <c r="L8" s="43">
        <v>14.275</v>
      </c>
      <c r="M8" s="43">
        <v>1.244</v>
      </c>
      <c r="N8" s="29">
        <v>5.88</v>
      </c>
      <c r="O8" s="29">
        <v>3.572</v>
      </c>
      <c r="P8" s="43">
        <v>2.688</v>
      </c>
      <c r="Q8" s="29">
        <v>2.766</v>
      </c>
      <c r="R8" s="41">
        <v>42.233</v>
      </c>
      <c r="S8" s="43"/>
      <c r="T8" s="29"/>
      <c r="U8" s="29"/>
      <c r="V8" s="43">
        <f>D8+E8+F8+G8+H8+I8+J8+K8+L8+M8+N8+O8+P8+Q8</f>
        <v>68.989</v>
      </c>
      <c r="W8" s="2"/>
    </row>
    <row r="9" spans="1:23" ht="27.75">
      <c r="A9" s="6" t="s">
        <v>54</v>
      </c>
      <c r="B9" s="34">
        <v>6.7938</v>
      </c>
      <c r="C9" s="28">
        <f aca="true" t="shared" si="0" ref="C9:C23">D9+E9+F9+G9+H9+I9+J9+K9+L9+M9+N9+O9+P9+Q9+R9</f>
        <v>79.693</v>
      </c>
      <c r="D9" s="127">
        <v>4.289</v>
      </c>
      <c r="E9" s="128">
        <v>4.549</v>
      </c>
      <c r="F9" s="129">
        <v>6.558</v>
      </c>
      <c r="G9" s="129">
        <v>4.896</v>
      </c>
      <c r="H9" s="129">
        <v>4.189</v>
      </c>
      <c r="I9" s="129">
        <v>7.673</v>
      </c>
      <c r="J9" s="129">
        <v>4.959</v>
      </c>
      <c r="K9" s="127">
        <v>4.551</v>
      </c>
      <c r="L9" s="127">
        <v>4.398</v>
      </c>
      <c r="M9" s="127">
        <v>6.832</v>
      </c>
      <c r="N9" s="129">
        <v>4.24</v>
      </c>
      <c r="O9" s="129">
        <v>4.329</v>
      </c>
      <c r="P9" s="127">
        <v>4.373</v>
      </c>
      <c r="Q9" s="129">
        <v>4.218</v>
      </c>
      <c r="R9" s="38">
        <v>9.639</v>
      </c>
      <c r="S9" s="43"/>
      <c r="T9" s="29"/>
      <c r="U9" s="29"/>
      <c r="V9" s="43">
        <f aca="true" t="shared" si="1" ref="V9:V72">D9+E9+F9+G9+H9+I9+J9+K9+L9+M9+N9+O9+P9+Q9</f>
        <v>70.054</v>
      </c>
      <c r="W9" s="2"/>
    </row>
    <row r="10" spans="1:23" ht="13.5">
      <c r="A10" s="6" t="s">
        <v>52</v>
      </c>
      <c r="B10" s="34">
        <v>68.092</v>
      </c>
      <c r="C10" s="47">
        <f t="shared" si="0"/>
        <v>68.092</v>
      </c>
      <c r="D10" s="43">
        <v>1.902</v>
      </c>
      <c r="E10" s="43">
        <v>2.568</v>
      </c>
      <c r="F10" s="43">
        <v>1.391</v>
      </c>
      <c r="G10" s="43">
        <v>3.942</v>
      </c>
      <c r="H10" s="43">
        <v>1.746</v>
      </c>
      <c r="I10" s="43">
        <v>4.857</v>
      </c>
      <c r="J10" s="43">
        <v>1.04</v>
      </c>
      <c r="K10" s="43">
        <v>2.82</v>
      </c>
      <c r="L10" s="43">
        <v>7.328</v>
      </c>
      <c r="M10" s="43">
        <v>0.656</v>
      </c>
      <c r="N10" s="43">
        <v>3.024</v>
      </c>
      <c r="O10" s="43">
        <v>1.846</v>
      </c>
      <c r="P10" s="43">
        <v>1.388</v>
      </c>
      <c r="Q10" s="43">
        <v>1.428</v>
      </c>
      <c r="R10" s="45">
        <v>32.156</v>
      </c>
      <c r="S10" s="29"/>
      <c r="T10" s="29"/>
      <c r="U10" s="29"/>
      <c r="V10" s="43">
        <f t="shared" si="1"/>
        <v>35.936</v>
      </c>
      <c r="W10" s="2"/>
    </row>
    <row r="11" spans="1:23" ht="13.5">
      <c r="A11" s="6" t="s">
        <v>48</v>
      </c>
      <c r="B11" s="34">
        <v>41.361</v>
      </c>
      <c r="C11" s="47">
        <f t="shared" si="0"/>
        <v>41.361000000000004</v>
      </c>
      <c r="D11" s="43">
        <v>0.548</v>
      </c>
      <c r="E11" s="43">
        <v>0.57</v>
      </c>
      <c r="F11" s="43">
        <v>0.75</v>
      </c>
      <c r="G11" s="43">
        <v>1.173</v>
      </c>
      <c r="H11" s="43">
        <v>0.36</v>
      </c>
      <c r="I11" s="43">
        <v>3.717</v>
      </c>
      <c r="J11" s="43">
        <v>0.581</v>
      </c>
      <c r="K11" s="43">
        <v>0.876</v>
      </c>
      <c r="L11" s="43">
        <v>5.398</v>
      </c>
      <c r="M11" s="43">
        <v>0.368</v>
      </c>
      <c r="N11" s="43">
        <v>1.007</v>
      </c>
      <c r="O11" s="43">
        <v>0.71</v>
      </c>
      <c r="P11" s="43">
        <v>0.783</v>
      </c>
      <c r="Q11" s="43">
        <v>0.5</v>
      </c>
      <c r="R11" s="45">
        <v>24.02</v>
      </c>
      <c r="S11" s="29"/>
      <c r="T11" s="29"/>
      <c r="U11" s="29"/>
      <c r="V11" s="43">
        <f t="shared" si="1"/>
        <v>17.341</v>
      </c>
      <c r="W11" s="2"/>
    </row>
    <row r="12" spans="1:23" ht="27.75">
      <c r="A12" s="7" t="s">
        <v>53</v>
      </c>
      <c r="B12" s="35">
        <v>12.1441</v>
      </c>
      <c r="C12" s="93">
        <f>3929000/12/26961</f>
        <v>12.144084665504495</v>
      </c>
      <c r="D12" s="36">
        <v>7.3064</v>
      </c>
      <c r="E12" s="36">
        <v>8.2231</v>
      </c>
      <c r="F12" s="36">
        <v>8.6062</v>
      </c>
      <c r="G12" s="36">
        <v>9.2253</v>
      </c>
      <c r="H12" s="36">
        <v>9.083</v>
      </c>
      <c r="I12" s="36">
        <v>11.509</v>
      </c>
      <c r="J12" s="36">
        <v>8.139</v>
      </c>
      <c r="K12" s="36">
        <v>8.174</v>
      </c>
      <c r="L12" s="36">
        <v>10.068</v>
      </c>
      <c r="M12" s="36">
        <v>9.597</v>
      </c>
      <c r="N12" s="36">
        <v>9.207</v>
      </c>
      <c r="O12" s="36">
        <v>8.793</v>
      </c>
      <c r="P12" s="36">
        <v>8.874</v>
      </c>
      <c r="Q12" s="36">
        <v>8.952</v>
      </c>
      <c r="R12" s="94">
        <v>12.72</v>
      </c>
      <c r="S12" s="29"/>
      <c r="T12" s="29"/>
      <c r="U12" s="29"/>
      <c r="V12" s="43">
        <f t="shared" si="1"/>
        <v>125.75699999999998</v>
      </c>
      <c r="W12" s="2"/>
    </row>
    <row r="13" spans="1:23" ht="27.75">
      <c r="A13" s="8" t="s">
        <v>65</v>
      </c>
      <c r="B13" s="35"/>
      <c r="C13" s="28">
        <f t="shared" si="0"/>
        <v>23.568000000000005</v>
      </c>
      <c r="D13" s="36">
        <v>1.455</v>
      </c>
      <c r="E13" s="36">
        <v>1.979</v>
      </c>
      <c r="F13" s="36">
        <v>1.057</v>
      </c>
      <c r="G13" s="36">
        <v>3.15</v>
      </c>
      <c r="H13" s="29">
        <v>0.845</v>
      </c>
      <c r="I13" s="29">
        <v>0.092</v>
      </c>
      <c r="J13" s="29">
        <v>0.836</v>
      </c>
      <c r="K13" s="29">
        <v>2.048</v>
      </c>
      <c r="L13" s="29">
        <v>5.176</v>
      </c>
      <c r="M13" s="29">
        <v>0.495</v>
      </c>
      <c r="N13" s="29">
        <v>2.2</v>
      </c>
      <c r="O13" s="29">
        <v>1.385</v>
      </c>
      <c r="P13" s="29">
        <v>1.032</v>
      </c>
      <c r="Q13" s="29">
        <v>1.106</v>
      </c>
      <c r="R13" s="41">
        <v>0.712</v>
      </c>
      <c r="S13" s="29"/>
      <c r="T13" s="29"/>
      <c r="U13" s="29"/>
      <c r="V13" s="43">
        <f t="shared" si="1"/>
        <v>22.856000000000005</v>
      </c>
      <c r="W13" s="2"/>
    </row>
    <row r="14" spans="1:23" ht="27.75">
      <c r="A14" s="9" t="s">
        <v>45</v>
      </c>
      <c r="B14" s="35"/>
      <c r="C14" s="28">
        <f t="shared" si="0"/>
        <v>69.48</v>
      </c>
      <c r="D14" s="48">
        <v>4.9</v>
      </c>
      <c r="E14" s="48">
        <v>4.7</v>
      </c>
      <c r="F14" s="48">
        <v>4.6</v>
      </c>
      <c r="G14" s="48">
        <v>4.7</v>
      </c>
      <c r="H14" s="48">
        <v>4.65</v>
      </c>
      <c r="I14" s="48">
        <v>4.7</v>
      </c>
      <c r="J14" s="48">
        <v>4.53</v>
      </c>
      <c r="K14" s="48">
        <v>4.7</v>
      </c>
      <c r="L14" s="48">
        <v>4.7</v>
      </c>
      <c r="M14" s="48">
        <v>4.5</v>
      </c>
      <c r="N14" s="48">
        <v>4.5</v>
      </c>
      <c r="O14" s="48">
        <v>4.6</v>
      </c>
      <c r="P14" s="48">
        <v>4.5</v>
      </c>
      <c r="Q14" s="48">
        <v>4.7</v>
      </c>
      <c r="R14" s="53">
        <v>4.5</v>
      </c>
      <c r="S14" s="29"/>
      <c r="T14" s="29"/>
      <c r="U14" s="29"/>
      <c r="V14" s="43">
        <f t="shared" si="1"/>
        <v>64.98</v>
      </c>
      <c r="W14" s="2"/>
    </row>
    <row r="15" spans="1:23" ht="27.75">
      <c r="A15" s="10" t="s">
        <v>46</v>
      </c>
      <c r="B15" s="35">
        <v>1.3</v>
      </c>
      <c r="C15" s="49">
        <f>(D15+E15+F15+G15+H15+I15+J15+K15+L15+M15+N15+O15+P15+Q15+R15)/15</f>
        <v>1.7606666666666666</v>
      </c>
      <c r="D15" s="36">
        <v>3.95</v>
      </c>
      <c r="E15" s="50">
        <v>2.05</v>
      </c>
      <c r="F15" s="50">
        <v>2.35</v>
      </c>
      <c r="G15" s="50">
        <v>0.79</v>
      </c>
      <c r="H15" s="51">
        <v>1.34</v>
      </c>
      <c r="I15" s="51">
        <v>0.8</v>
      </c>
      <c r="J15" s="51">
        <v>1.44</v>
      </c>
      <c r="K15" s="51">
        <v>1.33</v>
      </c>
      <c r="L15" s="51">
        <v>1.18</v>
      </c>
      <c r="M15" s="51">
        <v>1.43</v>
      </c>
      <c r="N15" s="51">
        <v>2.66</v>
      </c>
      <c r="O15" s="51">
        <v>2.58</v>
      </c>
      <c r="P15" s="51">
        <v>0.53</v>
      </c>
      <c r="Q15" s="51">
        <v>2.47</v>
      </c>
      <c r="R15" s="54">
        <v>1.51</v>
      </c>
      <c r="S15" s="29"/>
      <c r="T15" s="29"/>
      <c r="U15" s="29"/>
      <c r="V15" s="43">
        <f t="shared" si="1"/>
        <v>24.9</v>
      </c>
      <c r="W15" s="2"/>
    </row>
    <row r="16" spans="1:23" ht="13.5">
      <c r="A16" s="11" t="s">
        <v>27</v>
      </c>
      <c r="B16" s="29">
        <v>793711</v>
      </c>
      <c r="C16" s="28">
        <f>D16+E16+F16+G16+H16+I16+J16+K16+L16+M16+N16+O16+P16+Q16+R16</f>
        <v>793711</v>
      </c>
      <c r="D16" s="29"/>
      <c r="E16" s="29">
        <v>13100</v>
      </c>
      <c r="F16" s="29">
        <v>45900</v>
      </c>
      <c r="G16" s="29">
        <v>42400</v>
      </c>
      <c r="H16" s="29"/>
      <c r="I16" s="29">
        <v>8100</v>
      </c>
      <c r="J16" s="29"/>
      <c r="K16" s="29"/>
      <c r="L16" s="29">
        <v>104100</v>
      </c>
      <c r="M16" s="29">
        <v>33600</v>
      </c>
      <c r="N16" s="29"/>
      <c r="O16" s="29"/>
      <c r="P16" s="29"/>
      <c r="Q16" s="29"/>
      <c r="R16" s="41">
        <v>546511</v>
      </c>
      <c r="S16" s="29"/>
      <c r="T16" s="29"/>
      <c r="U16" s="29"/>
      <c r="V16" s="43">
        <f t="shared" si="1"/>
        <v>247200</v>
      </c>
      <c r="W16" s="2"/>
    </row>
    <row r="17" spans="1:23" ht="13.5">
      <c r="A17" s="11" t="s">
        <v>55</v>
      </c>
      <c r="B17" s="29"/>
      <c r="C17" s="28">
        <f t="shared" si="0"/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1"/>
      <c r="S17" s="29"/>
      <c r="T17" s="29"/>
      <c r="U17" s="29"/>
      <c r="V17" s="43">
        <f t="shared" si="1"/>
        <v>0</v>
      </c>
      <c r="W17" s="2"/>
    </row>
    <row r="18" spans="1:23" ht="13.5">
      <c r="A18" s="11" t="s">
        <v>56</v>
      </c>
      <c r="B18" s="29"/>
      <c r="C18" s="28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1"/>
      <c r="S18" s="29"/>
      <c r="T18" s="29"/>
      <c r="U18" s="29"/>
      <c r="V18" s="43">
        <f t="shared" si="1"/>
        <v>0</v>
      </c>
      <c r="W18" s="2"/>
    </row>
    <row r="19" spans="1:23" s="99" customFormat="1" ht="13.5">
      <c r="A19" s="95" t="s">
        <v>57</v>
      </c>
      <c r="B19" s="91">
        <v>3929005</v>
      </c>
      <c r="C19" s="90">
        <f t="shared" si="0"/>
        <v>3929005</v>
      </c>
      <c r="D19" s="91">
        <v>44583</v>
      </c>
      <c r="E19" s="91">
        <v>113700</v>
      </c>
      <c r="F19" s="91">
        <v>91583</v>
      </c>
      <c r="G19" s="91">
        <v>195750</v>
      </c>
      <c r="H19" s="91">
        <v>24417</v>
      </c>
      <c r="I19" s="91">
        <v>449000</v>
      </c>
      <c r="J19" s="91">
        <v>50417</v>
      </c>
      <c r="K19" s="91">
        <v>121583</v>
      </c>
      <c r="L19" s="91">
        <v>309417</v>
      </c>
      <c r="M19" s="91">
        <v>46833</v>
      </c>
      <c r="N19" s="91">
        <v>88117</v>
      </c>
      <c r="O19" s="91">
        <v>54500</v>
      </c>
      <c r="P19" s="91">
        <v>61167</v>
      </c>
      <c r="Q19" s="91">
        <v>55083</v>
      </c>
      <c r="R19" s="96">
        <v>2222855</v>
      </c>
      <c r="S19" s="91"/>
      <c r="T19" s="91"/>
      <c r="U19" s="91"/>
      <c r="V19" s="97">
        <f t="shared" si="1"/>
        <v>1706150</v>
      </c>
      <c r="W19" s="98"/>
    </row>
    <row r="20" spans="1:23" ht="13.5">
      <c r="A20" s="12" t="s">
        <v>29</v>
      </c>
      <c r="B20" s="33">
        <v>158300</v>
      </c>
      <c r="C20" s="30">
        <f t="shared" si="0"/>
        <v>158300</v>
      </c>
      <c r="D20" s="37"/>
      <c r="E20" s="29"/>
      <c r="F20" s="29"/>
      <c r="G20" s="33">
        <v>158300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1"/>
      <c r="S20" s="29"/>
      <c r="T20" s="29"/>
      <c r="U20" s="29"/>
      <c r="V20" s="43">
        <f t="shared" si="1"/>
        <v>158300</v>
      </c>
      <c r="W20" s="2"/>
    </row>
    <row r="21" spans="1:23" ht="13.5">
      <c r="A21" s="12" t="s">
        <v>30</v>
      </c>
      <c r="B21" s="33">
        <v>2996136</v>
      </c>
      <c r="C21" s="30">
        <f t="shared" si="0"/>
        <v>2996136.0171</v>
      </c>
      <c r="D21" s="37"/>
      <c r="E21" s="33">
        <v>14070</v>
      </c>
      <c r="F21" s="33">
        <v>17101</v>
      </c>
      <c r="G21" s="29">
        <v>31618.3</v>
      </c>
      <c r="H21" s="29"/>
      <c r="I21" s="29">
        <v>107304</v>
      </c>
      <c r="J21" s="29"/>
      <c r="K21" s="29"/>
      <c r="L21" s="33">
        <v>265835</v>
      </c>
      <c r="M21" s="29"/>
      <c r="N21" s="29"/>
      <c r="O21" s="29"/>
      <c r="P21" s="29"/>
      <c r="Q21" s="29"/>
      <c r="R21" s="57">
        <v>2560207.7171</v>
      </c>
      <c r="S21" s="29"/>
      <c r="T21" s="29"/>
      <c r="U21" s="29"/>
      <c r="V21" s="43">
        <f t="shared" si="1"/>
        <v>435928.3</v>
      </c>
      <c r="W21" s="2"/>
    </row>
    <row r="22" spans="1:23" ht="27.75">
      <c r="A22" s="13" t="s">
        <v>31</v>
      </c>
      <c r="B22" s="33">
        <v>1406062</v>
      </c>
      <c r="C22" s="47">
        <f t="shared" si="0"/>
        <v>19.526</v>
      </c>
      <c r="D22" s="66"/>
      <c r="E22" s="43">
        <v>3.452</v>
      </c>
      <c r="F22" s="43">
        <v>1.355</v>
      </c>
      <c r="G22" s="43">
        <v>8.474</v>
      </c>
      <c r="H22" s="43"/>
      <c r="I22" s="43">
        <v>3.364</v>
      </c>
      <c r="J22" s="43"/>
      <c r="K22" s="43"/>
      <c r="L22" s="43"/>
      <c r="M22" s="43">
        <v>0.726</v>
      </c>
      <c r="N22" s="43"/>
      <c r="O22" s="43"/>
      <c r="P22" s="43">
        <v>2.155</v>
      </c>
      <c r="Q22" s="43"/>
      <c r="R22" s="45"/>
      <c r="S22" s="43"/>
      <c r="T22" s="43"/>
      <c r="U22" s="43"/>
      <c r="V22" s="43">
        <v>1406042.5</v>
      </c>
      <c r="W22" s="2"/>
    </row>
    <row r="23" spans="1:23" ht="27.75">
      <c r="A23" s="14" t="s">
        <v>36</v>
      </c>
      <c r="B23" s="29"/>
      <c r="C23" s="28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1"/>
      <c r="S23" s="29"/>
      <c r="T23" s="29"/>
      <c r="U23" s="29"/>
      <c r="V23" s="43">
        <f t="shared" si="1"/>
        <v>0</v>
      </c>
      <c r="W23" s="2"/>
    </row>
    <row r="24" spans="1:23" ht="12.75">
      <c r="A24" s="27" t="s">
        <v>117</v>
      </c>
      <c r="B24" s="28">
        <v>7.59</v>
      </c>
      <c r="C24" s="28">
        <f>D24+E24+F24+G24+H24+I24+J24+K24+L24+M24+N24+O24+P24+Q24+R24</f>
        <v>7.59</v>
      </c>
      <c r="D24" s="29"/>
      <c r="E24" s="33">
        <v>1</v>
      </c>
      <c r="F24" s="29"/>
      <c r="G24" s="29">
        <v>1.8</v>
      </c>
      <c r="H24" s="29"/>
      <c r="I24" s="29">
        <v>2.3</v>
      </c>
      <c r="J24" s="29"/>
      <c r="K24" s="29"/>
      <c r="L24" s="29"/>
      <c r="M24" s="29"/>
      <c r="N24" s="29"/>
      <c r="O24" s="29"/>
      <c r="P24" s="29"/>
      <c r="Q24" s="29"/>
      <c r="R24" s="41">
        <v>2.49</v>
      </c>
      <c r="S24" s="29"/>
      <c r="T24" s="29"/>
      <c r="U24" s="29"/>
      <c r="V24" s="43">
        <f t="shared" si="1"/>
        <v>5.1</v>
      </c>
      <c r="W24" s="2"/>
    </row>
    <row r="25" spans="1:23" ht="12.75">
      <c r="A25" s="27" t="s">
        <v>127</v>
      </c>
      <c r="B25" s="29">
        <v>686.4</v>
      </c>
      <c r="C25" s="30">
        <f aca="true" t="shared" si="2" ref="C25:C88">D25+E25+F25+G25+H25+I25+J25+K25+L25+M25+N25+O25+P25+Q25+R25</f>
        <v>686.4000000000001</v>
      </c>
      <c r="D25" s="29"/>
      <c r="E25" s="29">
        <v>28.5</v>
      </c>
      <c r="F25" s="29">
        <v>243.1</v>
      </c>
      <c r="G25" s="29">
        <v>69.6</v>
      </c>
      <c r="H25" s="29"/>
      <c r="I25" s="29">
        <v>30.7</v>
      </c>
      <c r="J25" s="29"/>
      <c r="K25" s="29"/>
      <c r="L25" s="29">
        <v>65.7</v>
      </c>
      <c r="M25" s="29"/>
      <c r="N25" s="29"/>
      <c r="O25" s="29"/>
      <c r="P25" s="29"/>
      <c r="Q25" s="29"/>
      <c r="R25" s="41">
        <f>T25+U25</f>
        <v>248.8</v>
      </c>
      <c r="S25" s="29"/>
      <c r="T25" s="29">
        <v>64.2</v>
      </c>
      <c r="U25" s="29">
        <v>184.6</v>
      </c>
      <c r="V25" s="43">
        <f t="shared" si="1"/>
        <v>437.6</v>
      </c>
      <c r="W25" s="2"/>
    </row>
    <row r="26" spans="1:23" ht="12.75">
      <c r="A26" s="26" t="s">
        <v>118</v>
      </c>
      <c r="B26" s="30">
        <v>8088</v>
      </c>
      <c r="C26" s="30">
        <f t="shared" si="2"/>
        <v>8088</v>
      </c>
      <c r="D26" s="29"/>
      <c r="E26" s="29"/>
      <c r="F26" s="29">
        <v>21.2</v>
      </c>
      <c r="G26" s="29"/>
      <c r="H26" s="29"/>
      <c r="I26" s="29"/>
      <c r="J26" s="29"/>
      <c r="K26" s="29"/>
      <c r="L26" s="29">
        <v>36.4</v>
      </c>
      <c r="M26" s="29"/>
      <c r="N26" s="29"/>
      <c r="O26" s="29"/>
      <c r="P26" s="29"/>
      <c r="Q26" s="29"/>
      <c r="R26" s="55">
        <v>8030.4</v>
      </c>
      <c r="S26" s="52">
        <v>7861</v>
      </c>
      <c r="T26" s="33"/>
      <c r="U26" s="29"/>
      <c r="V26" s="43">
        <f t="shared" si="1"/>
        <v>57.599999999999994</v>
      </c>
      <c r="W26" s="2"/>
    </row>
    <row r="27" spans="1:23" ht="12.75">
      <c r="A27" s="26" t="s">
        <v>119</v>
      </c>
      <c r="B27" s="30">
        <v>81.03</v>
      </c>
      <c r="C27" s="30">
        <f t="shared" si="2"/>
        <v>81.03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59">
        <v>81.03</v>
      </c>
      <c r="S27" s="29"/>
      <c r="T27" s="29"/>
      <c r="U27" s="29"/>
      <c r="V27" s="43">
        <f t="shared" si="1"/>
        <v>0</v>
      </c>
      <c r="W27" s="2"/>
    </row>
    <row r="28" spans="1:23" ht="12.75">
      <c r="A28" s="26" t="s">
        <v>120</v>
      </c>
      <c r="B28" s="30">
        <v>53344</v>
      </c>
      <c r="C28" s="30">
        <f t="shared" si="2"/>
        <v>53344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59">
        <v>53344</v>
      </c>
      <c r="S28" s="29"/>
      <c r="T28" s="29"/>
      <c r="U28" s="29"/>
      <c r="V28" s="43">
        <f t="shared" si="1"/>
        <v>0</v>
      </c>
      <c r="W28" s="2"/>
    </row>
    <row r="29" spans="1:23" ht="12.75">
      <c r="A29" s="26" t="s">
        <v>121</v>
      </c>
      <c r="B29" s="30">
        <v>124725</v>
      </c>
      <c r="C29" s="30">
        <f t="shared" si="2"/>
        <v>124725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59">
        <v>124725</v>
      </c>
      <c r="S29" s="29"/>
      <c r="T29" s="29"/>
      <c r="U29" s="29"/>
      <c r="V29" s="43">
        <f t="shared" si="1"/>
        <v>0</v>
      </c>
      <c r="W29" s="2"/>
    </row>
    <row r="30" spans="1:23" ht="12.75">
      <c r="A30" s="26" t="s">
        <v>122</v>
      </c>
      <c r="B30" s="30">
        <v>49191</v>
      </c>
      <c r="C30" s="30">
        <f t="shared" si="2"/>
        <v>49191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59">
        <v>49191</v>
      </c>
      <c r="S30" s="29"/>
      <c r="T30" s="29"/>
      <c r="U30" s="29"/>
      <c r="V30" s="43">
        <f t="shared" si="1"/>
        <v>0</v>
      </c>
      <c r="W30" s="2"/>
    </row>
    <row r="31" spans="1:23" ht="12.75">
      <c r="A31" s="27" t="s">
        <v>123</v>
      </c>
      <c r="B31" s="28">
        <v>16859</v>
      </c>
      <c r="C31" s="30">
        <f t="shared" si="2"/>
        <v>16859</v>
      </c>
      <c r="D31" s="29"/>
      <c r="E31" s="29"/>
      <c r="F31" s="29"/>
      <c r="G31" s="29">
        <v>409</v>
      </c>
      <c r="H31" s="29"/>
      <c r="I31" s="33">
        <v>1557</v>
      </c>
      <c r="J31" s="29"/>
      <c r="K31" s="29"/>
      <c r="L31" s="29"/>
      <c r="M31" s="29"/>
      <c r="N31" s="29"/>
      <c r="O31" s="29"/>
      <c r="P31" s="29"/>
      <c r="Q31" s="29"/>
      <c r="R31" s="41">
        <v>14893</v>
      </c>
      <c r="S31" s="29"/>
      <c r="T31" s="29"/>
      <c r="U31" s="29"/>
      <c r="V31" s="43">
        <f t="shared" si="1"/>
        <v>1966</v>
      </c>
      <c r="W31" s="2"/>
    </row>
    <row r="32" spans="1:23" ht="12.75">
      <c r="A32" s="27" t="s">
        <v>124</v>
      </c>
      <c r="B32" s="30">
        <v>314</v>
      </c>
      <c r="C32" s="30">
        <f t="shared" si="2"/>
        <v>314</v>
      </c>
      <c r="D32" s="29"/>
      <c r="E32" s="29"/>
      <c r="F32" s="29"/>
      <c r="G32" s="29">
        <v>1.5</v>
      </c>
      <c r="H32" s="29"/>
      <c r="I32" s="29">
        <v>235.4</v>
      </c>
      <c r="J32" s="29"/>
      <c r="K32" s="29"/>
      <c r="L32" s="29"/>
      <c r="M32" s="29"/>
      <c r="N32" s="29"/>
      <c r="O32" s="29"/>
      <c r="P32" s="29"/>
      <c r="Q32" s="29"/>
      <c r="R32" s="41">
        <v>77.1</v>
      </c>
      <c r="S32" s="29"/>
      <c r="T32" s="29"/>
      <c r="U32" s="29"/>
      <c r="V32" s="43">
        <f t="shared" si="1"/>
        <v>236.9</v>
      </c>
      <c r="W32" s="2"/>
    </row>
    <row r="33" spans="1:23" ht="12.75">
      <c r="A33" s="27" t="s">
        <v>125</v>
      </c>
      <c r="B33" s="28">
        <v>163.44</v>
      </c>
      <c r="C33" s="30">
        <f t="shared" si="2"/>
        <v>314</v>
      </c>
      <c r="D33" s="29"/>
      <c r="E33" s="29"/>
      <c r="F33" s="29"/>
      <c r="G33" s="29"/>
      <c r="H33" s="29"/>
      <c r="I33" s="29"/>
      <c r="J33" s="29"/>
      <c r="K33" s="29"/>
      <c r="L33" s="58">
        <v>314</v>
      </c>
      <c r="M33" s="29"/>
      <c r="N33" s="29"/>
      <c r="O33" s="29"/>
      <c r="P33" s="29"/>
      <c r="Q33" s="29"/>
      <c r="R33" s="41">
        <v>0</v>
      </c>
      <c r="S33" s="29"/>
      <c r="T33" s="29"/>
      <c r="U33" s="29"/>
      <c r="V33" s="43">
        <f t="shared" si="1"/>
        <v>314</v>
      </c>
      <c r="W33" s="2"/>
    </row>
    <row r="34" spans="1:23" ht="12.75">
      <c r="A34" s="27" t="s">
        <v>126</v>
      </c>
      <c r="B34" s="28">
        <v>104.77</v>
      </c>
      <c r="C34" s="30">
        <f t="shared" si="2"/>
        <v>163.44</v>
      </c>
      <c r="D34" s="29"/>
      <c r="E34" s="29"/>
      <c r="F34" s="29"/>
      <c r="G34" s="29"/>
      <c r="H34" s="29"/>
      <c r="I34" s="29"/>
      <c r="J34" s="29"/>
      <c r="K34" s="29"/>
      <c r="L34" s="28">
        <v>163.44</v>
      </c>
      <c r="M34" s="29"/>
      <c r="N34" s="29"/>
      <c r="O34" s="29"/>
      <c r="P34" s="29"/>
      <c r="Q34" s="29"/>
      <c r="R34" s="41">
        <v>0</v>
      </c>
      <c r="S34" s="29"/>
      <c r="T34" s="29"/>
      <c r="U34" s="29"/>
      <c r="V34" s="43">
        <f t="shared" si="1"/>
        <v>163.44</v>
      </c>
      <c r="W34" s="2"/>
    </row>
    <row r="35" spans="1:23" ht="27.75">
      <c r="A35" s="15" t="s">
        <v>58</v>
      </c>
      <c r="B35" s="29">
        <v>6527.4</v>
      </c>
      <c r="C35" s="28">
        <f t="shared" si="2"/>
        <v>6527.4</v>
      </c>
      <c r="D35" s="181">
        <f aca="true" t="shared" si="3" ref="D35:R35">D36+D37+D38</f>
        <v>441.3</v>
      </c>
      <c r="E35" s="181">
        <f t="shared" si="3"/>
        <v>595.3</v>
      </c>
      <c r="F35" s="181">
        <f t="shared" si="3"/>
        <v>513.2</v>
      </c>
      <c r="G35" s="181">
        <f t="shared" si="3"/>
        <v>491.70000000000005</v>
      </c>
      <c r="H35" s="181">
        <f t="shared" si="3"/>
        <v>298.7</v>
      </c>
      <c r="I35" s="181">
        <f t="shared" si="3"/>
        <v>159.9</v>
      </c>
      <c r="J35" s="181">
        <f t="shared" si="3"/>
        <v>262.9</v>
      </c>
      <c r="K35" s="181">
        <f t="shared" si="3"/>
        <v>578.3</v>
      </c>
      <c r="L35" s="181">
        <f t="shared" si="3"/>
        <v>517.4</v>
      </c>
      <c r="M35" s="181">
        <f t="shared" si="3"/>
        <v>282.2</v>
      </c>
      <c r="N35" s="181">
        <f t="shared" si="3"/>
        <v>451</v>
      </c>
      <c r="O35" s="181">
        <f t="shared" si="3"/>
        <v>444.9</v>
      </c>
      <c r="P35" s="181">
        <f t="shared" si="3"/>
        <v>319.7</v>
      </c>
      <c r="Q35" s="181">
        <f t="shared" si="3"/>
        <v>351.4</v>
      </c>
      <c r="R35" s="181">
        <f t="shared" si="3"/>
        <v>819.5</v>
      </c>
      <c r="S35" s="29"/>
      <c r="T35" s="29"/>
      <c r="U35" s="29"/>
      <c r="V35" s="43">
        <f t="shared" si="1"/>
        <v>5707.9</v>
      </c>
      <c r="W35" s="2"/>
    </row>
    <row r="36" spans="1:23" ht="13.5">
      <c r="A36" s="16" t="s">
        <v>87</v>
      </c>
      <c r="B36" s="77">
        <v>4695.3</v>
      </c>
      <c r="C36" s="78">
        <f t="shared" si="2"/>
        <v>4695.3</v>
      </c>
      <c r="D36" s="177">
        <v>270.1</v>
      </c>
      <c r="E36" s="181">
        <v>428.9</v>
      </c>
      <c r="F36" s="181">
        <v>420.6</v>
      </c>
      <c r="G36" s="181">
        <v>348.3</v>
      </c>
      <c r="H36" s="181">
        <v>163.1</v>
      </c>
      <c r="I36" s="181">
        <v>99.4</v>
      </c>
      <c r="J36" s="181">
        <v>167.1</v>
      </c>
      <c r="K36" s="181">
        <v>467.4</v>
      </c>
      <c r="L36" s="181">
        <v>398.8</v>
      </c>
      <c r="M36" s="181">
        <v>226.3</v>
      </c>
      <c r="N36" s="181">
        <v>323.6</v>
      </c>
      <c r="O36" s="181">
        <v>316</v>
      </c>
      <c r="P36" s="181">
        <v>244.5</v>
      </c>
      <c r="Q36" s="181">
        <v>209.8</v>
      </c>
      <c r="R36" s="178">
        <v>611.4</v>
      </c>
      <c r="S36" s="29"/>
      <c r="T36" s="29"/>
      <c r="U36" s="29"/>
      <c r="V36" s="43">
        <f t="shared" si="1"/>
        <v>4083.9</v>
      </c>
      <c r="W36" s="2"/>
    </row>
    <row r="37" spans="1:23" ht="27.75">
      <c r="A37" s="16" t="s">
        <v>88</v>
      </c>
      <c r="B37" s="77">
        <v>515.2</v>
      </c>
      <c r="C37" s="78">
        <f t="shared" si="2"/>
        <v>515.2</v>
      </c>
      <c r="D37" s="73">
        <v>56</v>
      </c>
      <c r="E37" s="73">
        <v>54</v>
      </c>
      <c r="F37" s="73">
        <v>42</v>
      </c>
      <c r="G37" s="73">
        <v>38</v>
      </c>
      <c r="H37" s="73">
        <v>46</v>
      </c>
      <c r="I37" s="73">
        <v>19</v>
      </c>
      <c r="J37" s="73">
        <v>38</v>
      </c>
      <c r="K37" s="73">
        <v>42</v>
      </c>
      <c r="L37" s="73">
        <v>30</v>
      </c>
      <c r="M37" s="73">
        <v>15</v>
      </c>
      <c r="N37" s="73">
        <v>29</v>
      </c>
      <c r="O37" s="73">
        <v>32</v>
      </c>
      <c r="P37" s="73">
        <v>19</v>
      </c>
      <c r="Q37" s="73">
        <v>29</v>
      </c>
      <c r="R37" s="73">
        <v>26.2</v>
      </c>
      <c r="S37" s="29"/>
      <c r="T37" s="29"/>
      <c r="U37" s="29"/>
      <c r="V37" s="43">
        <f t="shared" si="1"/>
        <v>489</v>
      </c>
      <c r="W37" s="2"/>
    </row>
    <row r="38" spans="1:23" ht="13.5">
      <c r="A38" s="17" t="s">
        <v>89</v>
      </c>
      <c r="B38" s="29">
        <v>1316.9</v>
      </c>
      <c r="C38" s="28">
        <f t="shared" si="2"/>
        <v>1316.9</v>
      </c>
      <c r="D38" s="177">
        <v>115.2</v>
      </c>
      <c r="E38" s="181">
        <v>112.4</v>
      </c>
      <c r="F38" s="181">
        <v>50.6</v>
      </c>
      <c r="G38" s="181">
        <v>105.4</v>
      </c>
      <c r="H38" s="181">
        <v>89.6</v>
      </c>
      <c r="I38" s="181">
        <v>41.5</v>
      </c>
      <c r="J38" s="181">
        <v>57.8</v>
      </c>
      <c r="K38" s="181">
        <v>68.9</v>
      </c>
      <c r="L38" s="181">
        <v>88.6</v>
      </c>
      <c r="M38" s="181">
        <v>40.9</v>
      </c>
      <c r="N38" s="181">
        <v>98.4</v>
      </c>
      <c r="O38" s="181">
        <v>96.9</v>
      </c>
      <c r="P38" s="181">
        <v>56.2</v>
      </c>
      <c r="Q38" s="181">
        <v>112.6</v>
      </c>
      <c r="R38" s="182">
        <v>181.9</v>
      </c>
      <c r="S38" s="29"/>
      <c r="T38" s="29"/>
      <c r="U38" s="29"/>
      <c r="V38" s="43">
        <f t="shared" si="1"/>
        <v>1135</v>
      </c>
      <c r="W38" s="2"/>
    </row>
    <row r="39" spans="1:23" ht="27.75">
      <c r="A39" s="14" t="s">
        <v>2</v>
      </c>
      <c r="B39" s="29"/>
      <c r="C39" s="28">
        <f t="shared" si="2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5"/>
      <c r="Q39" s="70"/>
      <c r="R39" s="70"/>
      <c r="S39" s="29"/>
      <c r="T39" s="29"/>
      <c r="U39" s="29"/>
      <c r="V39" s="43">
        <f t="shared" si="1"/>
        <v>0</v>
      </c>
      <c r="W39" s="2"/>
    </row>
    <row r="40" spans="1:23" ht="13.5">
      <c r="A40" s="11" t="s">
        <v>90</v>
      </c>
      <c r="B40" s="29">
        <v>315.5</v>
      </c>
      <c r="C40" s="28">
        <f t="shared" si="2"/>
        <v>315.5</v>
      </c>
      <c r="D40" s="70">
        <v>19.5</v>
      </c>
      <c r="E40" s="70">
        <v>28</v>
      </c>
      <c r="F40" s="70">
        <v>25</v>
      </c>
      <c r="G40" s="70">
        <v>24</v>
      </c>
      <c r="H40" s="70">
        <v>10</v>
      </c>
      <c r="I40" s="70">
        <v>8.4</v>
      </c>
      <c r="J40" s="70">
        <v>14.6</v>
      </c>
      <c r="K40" s="70">
        <v>35</v>
      </c>
      <c r="L40" s="70">
        <v>26</v>
      </c>
      <c r="M40" s="70">
        <v>14</v>
      </c>
      <c r="N40" s="70">
        <v>25</v>
      </c>
      <c r="O40" s="70">
        <v>16</v>
      </c>
      <c r="P40" s="75">
        <v>18</v>
      </c>
      <c r="Q40" s="70">
        <v>12</v>
      </c>
      <c r="R40" s="70">
        <v>40</v>
      </c>
      <c r="S40" s="29"/>
      <c r="T40" s="29"/>
      <c r="U40" s="29"/>
      <c r="V40" s="43">
        <f t="shared" si="1"/>
        <v>275.5</v>
      </c>
      <c r="W40" s="2"/>
    </row>
    <row r="41" spans="1:23" ht="13.5">
      <c r="A41" s="11" t="s">
        <v>3</v>
      </c>
      <c r="B41" s="29">
        <v>0</v>
      </c>
      <c r="C41" s="28">
        <f t="shared" si="2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5"/>
      <c r="Q41" s="70"/>
      <c r="R41" s="70"/>
      <c r="S41" s="29"/>
      <c r="T41" s="29"/>
      <c r="U41" s="29"/>
      <c r="V41" s="43">
        <f t="shared" si="1"/>
        <v>0</v>
      </c>
      <c r="W41" s="2"/>
    </row>
    <row r="42" spans="1:23" ht="13.5">
      <c r="A42" s="11" t="s">
        <v>4</v>
      </c>
      <c r="B42" s="29">
        <v>5.8</v>
      </c>
      <c r="C42" s="28">
        <f t="shared" si="2"/>
        <v>5.800000000000001</v>
      </c>
      <c r="D42" s="70">
        <v>0.3</v>
      </c>
      <c r="E42" s="70">
        <v>0.3</v>
      </c>
      <c r="F42" s="70">
        <v>0.4</v>
      </c>
      <c r="G42" s="70">
        <v>0.3</v>
      </c>
      <c r="H42" s="70">
        <v>0.3</v>
      </c>
      <c r="I42" s="70">
        <v>0.3</v>
      </c>
      <c r="J42" s="70">
        <v>0.4</v>
      </c>
      <c r="K42" s="70">
        <v>0.4</v>
      </c>
      <c r="L42" s="70">
        <v>0.4</v>
      </c>
      <c r="M42" s="70">
        <v>0.4</v>
      </c>
      <c r="N42" s="70">
        <v>0.4</v>
      </c>
      <c r="O42" s="70">
        <v>0.4</v>
      </c>
      <c r="P42" s="75">
        <v>0.4</v>
      </c>
      <c r="Q42" s="70">
        <v>0.4</v>
      </c>
      <c r="R42" s="70">
        <v>0.7</v>
      </c>
      <c r="S42" s="29"/>
      <c r="T42" s="29"/>
      <c r="U42" s="29"/>
      <c r="V42" s="43">
        <f t="shared" si="1"/>
        <v>5.1000000000000005</v>
      </c>
      <c r="W42" s="2"/>
    </row>
    <row r="43" spans="1:23" ht="13.5">
      <c r="A43" s="11" t="s">
        <v>5</v>
      </c>
      <c r="B43" s="29">
        <v>34.5</v>
      </c>
      <c r="C43" s="28">
        <f t="shared" si="2"/>
        <v>34.5</v>
      </c>
      <c r="D43" s="70">
        <v>2.5</v>
      </c>
      <c r="E43" s="70">
        <v>2.5</v>
      </c>
      <c r="F43" s="70">
        <v>2.2</v>
      </c>
      <c r="G43" s="70">
        <v>2.4</v>
      </c>
      <c r="H43" s="70">
        <v>1.4</v>
      </c>
      <c r="I43" s="70">
        <v>1.2</v>
      </c>
      <c r="J43" s="70">
        <v>1.5</v>
      </c>
      <c r="K43" s="70">
        <v>3</v>
      </c>
      <c r="L43" s="70">
        <v>2.9</v>
      </c>
      <c r="M43" s="70">
        <v>1.4</v>
      </c>
      <c r="N43" s="70">
        <v>2.8</v>
      </c>
      <c r="O43" s="70">
        <v>2.4</v>
      </c>
      <c r="P43" s="75">
        <v>1.8</v>
      </c>
      <c r="Q43" s="70">
        <v>2</v>
      </c>
      <c r="R43" s="70">
        <v>4.5</v>
      </c>
      <c r="S43" s="29"/>
      <c r="T43" s="29"/>
      <c r="U43" s="29"/>
      <c r="V43" s="43">
        <f t="shared" si="1"/>
        <v>29.999999999999996</v>
      </c>
      <c r="W43" s="2"/>
    </row>
    <row r="44" spans="1:23" ht="13.5">
      <c r="A44" s="11" t="s">
        <v>6</v>
      </c>
      <c r="B44" s="29">
        <v>295.8</v>
      </c>
      <c r="C44" s="28">
        <f t="shared" si="2"/>
        <v>295.8</v>
      </c>
      <c r="D44" s="70">
        <v>25</v>
      </c>
      <c r="E44" s="70">
        <v>25</v>
      </c>
      <c r="F44" s="70">
        <v>15</v>
      </c>
      <c r="G44" s="70">
        <v>20</v>
      </c>
      <c r="H44" s="70">
        <v>15</v>
      </c>
      <c r="I44" s="70">
        <v>12</v>
      </c>
      <c r="J44" s="70">
        <v>14</v>
      </c>
      <c r="K44" s="70">
        <v>28</v>
      </c>
      <c r="L44" s="70">
        <v>28</v>
      </c>
      <c r="M44" s="70">
        <v>15</v>
      </c>
      <c r="N44" s="70">
        <v>21</v>
      </c>
      <c r="O44" s="70">
        <v>20</v>
      </c>
      <c r="P44" s="75">
        <v>15</v>
      </c>
      <c r="Q44" s="70">
        <v>18.5</v>
      </c>
      <c r="R44" s="70">
        <v>24.3</v>
      </c>
      <c r="S44" s="29"/>
      <c r="T44" s="29"/>
      <c r="U44" s="29"/>
      <c r="V44" s="43">
        <f t="shared" si="1"/>
        <v>271.5</v>
      </c>
      <c r="W44" s="2"/>
    </row>
    <row r="45" spans="1:23" ht="13.5">
      <c r="A45" s="11" t="s">
        <v>28</v>
      </c>
      <c r="B45" s="29">
        <v>34.3</v>
      </c>
      <c r="C45" s="28">
        <f t="shared" si="2"/>
        <v>34.3</v>
      </c>
      <c r="D45" s="70">
        <v>2.2</v>
      </c>
      <c r="E45" s="70">
        <v>3.3</v>
      </c>
      <c r="F45" s="70">
        <v>2.8</v>
      </c>
      <c r="G45" s="70">
        <v>2.3</v>
      </c>
      <c r="H45" s="70">
        <v>1.1</v>
      </c>
      <c r="I45" s="70">
        <v>1.2</v>
      </c>
      <c r="J45" s="70">
        <v>1.4</v>
      </c>
      <c r="K45" s="70">
        <v>3.5</v>
      </c>
      <c r="L45" s="70">
        <v>3</v>
      </c>
      <c r="M45" s="70">
        <v>1.5</v>
      </c>
      <c r="N45" s="70">
        <v>2.9</v>
      </c>
      <c r="O45" s="70">
        <v>2</v>
      </c>
      <c r="P45" s="75">
        <v>2</v>
      </c>
      <c r="Q45" s="70">
        <v>1.5</v>
      </c>
      <c r="R45" s="70">
        <v>3.6</v>
      </c>
      <c r="S45" s="29"/>
      <c r="T45" s="29"/>
      <c r="U45" s="29"/>
      <c r="V45" s="43">
        <f t="shared" si="1"/>
        <v>30.7</v>
      </c>
      <c r="W45" s="2"/>
    </row>
    <row r="46" spans="1:23" ht="13.5">
      <c r="A46" s="11" t="s">
        <v>38</v>
      </c>
      <c r="B46" s="29">
        <v>16.7</v>
      </c>
      <c r="C46" s="28">
        <f t="shared" si="2"/>
        <v>16.700000000000003</v>
      </c>
      <c r="D46" s="70">
        <f>D47+D48+D49</f>
        <v>1.7</v>
      </c>
      <c r="E46" s="70">
        <f aca="true" t="shared" si="4" ref="E46:R46">E47+E48+E49</f>
        <v>2</v>
      </c>
      <c r="F46" s="70">
        <f t="shared" si="4"/>
        <v>1.4000000000000001</v>
      </c>
      <c r="G46" s="70">
        <f t="shared" si="4"/>
        <v>1.8</v>
      </c>
      <c r="H46" s="70">
        <f t="shared" si="4"/>
        <v>0.4</v>
      </c>
      <c r="I46" s="70">
        <f t="shared" si="4"/>
        <v>0.2</v>
      </c>
      <c r="J46" s="70">
        <f t="shared" si="4"/>
        <v>1.4</v>
      </c>
      <c r="K46" s="70">
        <f t="shared" si="4"/>
        <v>2.4000000000000004</v>
      </c>
      <c r="L46" s="70">
        <f t="shared" si="4"/>
        <v>2.6</v>
      </c>
      <c r="M46" s="70">
        <f t="shared" si="4"/>
        <v>0.2</v>
      </c>
      <c r="N46" s="70">
        <f t="shared" si="4"/>
        <v>0.8</v>
      </c>
      <c r="O46" s="70">
        <f t="shared" si="4"/>
        <v>0.5</v>
      </c>
      <c r="P46" s="70">
        <f t="shared" si="4"/>
        <v>0.30000000000000004</v>
      </c>
      <c r="Q46" s="70">
        <f t="shared" si="4"/>
        <v>0.5</v>
      </c>
      <c r="R46" s="70">
        <f t="shared" si="4"/>
        <v>0.5</v>
      </c>
      <c r="S46" s="29"/>
      <c r="T46" s="29"/>
      <c r="U46" s="29"/>
      <c r="V46" s="43">
        <f t="shared" si="1"/>
        <v>16.200000000000003</v>
      </c>
      <c r="W46" s="2"/>
    </row>
    <row r="47" spans="1:23" ht="13.5">
      <c r="A47" s="16" t="s">
        <v>87</v>
      </c>
      <c r="B47" s="77">
        <v>0.7</v>
      </c>
      <c r="C47" s="78">
        <f t="shared" si="2"/>
        <v>0.7</v>
      </c>
      <c r="D47" s="73"/>
      <c r="E47" s="73"/>
      <c r="F47" s="73"/>
      <c r="G47" s="73">
        <v>0.2</v>
      </c>
      <c r="H47" s="73"/>
      <c r="I47" s="73"/>
      <c r="J47" s="73"/>
      <c r="K47" s="73">
        <v>0.3</v>
      </c>
      <c r="L47" s="73">
        <v>0.2</v>
      </c>
      <c r="M47" s="73"/>
      <c r="N47" s="73"/>
      <c r="O47" s="73"/>
      <c r="P47" s="74"/>
      <c r="Q47" s="73"/>
      <c r="R47" s="73"/>
      <c r="S47" s="29"/>
      <c r="T47" s="29"/>
      <c r="U47" s="29"/>
      <c r="V47" s="43">
        <f t="shared" si="1"/>
        <v>0.7</v>
      </c>
      <c r="W47" s="2"/>
    </row>
    <row r="48" spans="1:23" ht="27.75">
      <c r="A48" s="16" t="s">
        <v>88</v>
      </c>
      <c r="B48" s="77">
        <v>1.7</v>
      </c>
      <c r="C48" s="78">
        <f t="shared" si="2"/>
        <v>1.7</v>
      </c>
      <c r="D48" s="73"/>
      <c r="E48" s="73">
        <v>0.4</v>
      </c>
      <c r="F48" s="73">
        <v>0.3</v>
      </c>
      <c r="G48" s="73"/>
      <c r="H48" s="73"/>
      <c r="I48" s="73"/>
      <c r="J48" s="73">
        <v>0.2</v>
      </c>
      <c r="K48" s="73">
        <v>0.5</v>
      </c>
      <c r="L48" s="73">
        <v>0.2</v>
      </c>
      <c r="M48" s="73"/>
      <c r="N48" s="73"/>
      <c r="O48" s="73"/>
      <c r="P48" s="74">
        <v>0.1</v>
      </c>
      <c r="Q48" s="73"/>
      <c r="R48" s="73"/>
      <c r="S48" s="29"/>
      <c r="T48" s="29"/>
      <c r="U48" s="29"/>
      <c r="V48" s="43">
        <f t="shared" si="1"/>
        <v>1.7</v>
      </c>
      <c r="W48" s="2"/>
    </row>
    <row r="49" spans="1:23" ht="13.5">
      <c r="A49" s="17" t="s">
        <v>91</v>
      </c>
      <c r="B49" s="29">
        <v>14.3</v>
      </c>
      <c r="C49" s="28">
        <f t="shared" si="2"/>
        <v>14.3</v>
      </c>
      <c r="D49" s="70">
        <v>1.7</v>
      </c>
      <c r="E49" s="70">
        <v>1.6</v>
      </c>
      <c r="F49" s="70">
        <v>1.1</v>
      </c>
      <c r="G49" s="70">
        <v>1.6</v>
      </c>
      <c r="H49" s="70">
        <v>0.4</v>
      </c>
      <c r="I49" s="70">
        <v>0.2</v>
      </c>
      <c r="J49" s="70">
        <v>1.2</v>
      </c>
      <c r="K49" s="70">
        <v>1.6</v>
      </c>
      <c r="L49" s="70">
        <v>2.2</v>
      </c>
      <c r="M49" s="70">
        <v>0.2</v>
      </c>
      <c r="N49" s="70">
        <v>0.8</v>
      </c>
      <c r="O49" s="70">
        <v>0.5</v>
      </c>
      <c r="P49" s="75">
        <v>0.2</v>
      </c>
      <c r="Q49" s="70">
        <v>0.5</v>
      </c>
      <c r="R49" s="70">
        <v>0.5</v>
      </c>
      <c r="S49" s="29"/>
      <c r="T49" s="29"/>
      <c r="U49" s="29"/>
      <c r="V49" s="43">
        <f t="shared" si="1"/>
        <v>13.8</v>
      </c>
      <c r="W49" s="2"/>
    </row>
    <row r="50" spans="1:23" ht="13.5">
      <c r="A50" s="11" t="s">
        <v>39</v>
      </c>
      <c r="B50" s="29">
        <v>22.3</v>
      </c>
      <c r="C50" s="28">
        <f t="shared" si="2"/>
        <v>22.3</v>
      </c>
      <c r="D50" s="70">
        <f>D51+D52+D53</f>
        <v>2</v>
      </c>
      <c r="E50" s="70">
        <f aca="true" t="shared" si="5" ref="E50:R50">E51+E52+E53</f>
        <v>2</v>
      </c>
      <c r="F50" s="70">
        <f t="shared" si="5"/>
        <v>1.2</v>
      </c>
      <c r="G50" s="70">
        <f t="shared" si="5"/>
        <v>1</v>
      </c>
      <c r="H50" s="70">
        <f t="shared" si="5"/>
        <v>1.5</v>
      </c>
      <c r="I50" s="70">
        <f t="shared" si="5"/>
        <v>0.4</v>
      </c>
      <c r="J50" s="70">
        <f t="shared" si="5"/>
        <v>1.6</v>
      </c>
      <c r="K50" s="70">
        <f t="shared" si="5"/>
        <v>2.5999999999999996</v>
      </c>
      <c r="L50" s="70">
        <f t="shared" si="5"/>
        <v>2.4000000000000004</v>
      </c>
      <c r="M50" s="70">
        <f t="shared" si="5"/>
        <v>1.1</v>
      </c>
      <c r="N50" s="70">
        <f t="shared" si="5"/>
        <v>1.2000000000000002</v>
      </c>
      <c r="O50" s="70">
        <f t="shared" si="5"/>
        <v>1.4</v>
      </c>
      <c r="P50" s="70">
        <f t="shared" si="5"/>
        <v>1.3</v>
      </c>
      <c r="Q50" s="70">
        <f t="shared" si="5"/>
        <v>1</v>
      </c>
      <c r="R50" s="70">
        <f t="shared" si="5"/>
        <v>1.6</v>
      </c>
      <c r="S50" s="29"/>
      <c r="T50" s="29"/>
      <c r="U50" s="29"/>
      <c r="V50" s="43">
        <f t="shared" si="1"/>
        <v>20.7</v>
      </c>
      <c r="W50" s="2"/>
    </row>
    <row r="51" spans="1:23" ht="13.5">
      <c r="A51" s="16" t="s">
        <v>87</v>
      </c>
      <c r="B51" s="77">
        <v>1.3</v>
      </c>
      <c r="C51" s="78">
        <f t="shared" si="2"/>
        <v>1.3</v>
      </c>
      <c r="D51" s="73"/>
      <c r="E51" s="73"/>
      <c r="F51" s="73"/>
      <c r="G51" s="73">
        <v>0.4</v>
      </c>
      <c r="H51" s="73"/>
      <c r="I51" s="73"/>
      <c r="J51" s="73"/>
      <c r="K51" s="73">
        <v>0.5</v>
      </c>
      <c r="L51" s="73">
        <v>0.4</v>
      </c>
      <c r="M51" s="73"/>
      <c r="N51" s="73"/>
      <c r="O51" s="73"/>
      <c r="P51" s="74"/>
      <c r="Q51" s="73"/>
      <c r="R51" s="73"/>
      <c r="S51" s="29"/>
      <c r="T51" s="29"/>
      <c r="U51" s="29"/>
      <c r="V51" s="43">
        <f t="shared" si="1"/>
        <v>1.3</v>
      </c>
      <c r="W51" s="2"/>
    </row>
    <row r="52" spans="1:23" ht="27.75">
      <c r="A52" s="16" t="s">
        <v>88</v>
      </c>
      <c r="B52" s="77">
        <v>8.1</v>
      </c>
      <c r="C52" s="78">
        <f t="shared" si="2"/>
        <v>8.100000000000001</v>
      </c>
      <c r="D52" s="73">
        <v>0.9</v>
      </c>
      <c r="E52" s="73">
        <v>0.9</v>
      </c>
      <c r="F52" s="73">
        <v>0.7</v>
      </c>
      <c r="G52" s="73"/>
      <c r="H52" s="73">
        <v>0.8</v>
      </c>
      <c r="I52" s="73"/>
      <c r="J52" s="73">
        <v>0.6</v>
      </c>
      <c r="K52" s="73">
        <v>0.9</v>
      </c>
      <c r="L52" s="73">
        <v>0.7</v>
      </c>
      <c r="M52" s="73">
        <v>0.4</v>
      </c>
      <c r="N52" s="73">
        <v>0.4</v>
      </c>
      <c r="O52" s="73">
        <v>0.4</v>
      </c>
      <c r="P52" s="74">
        <v>0.4</v>
      </c>
      <c r="Q52" s="73">
        <v>0.4</v>
      </c>
      <c r="R52" s="73">
        <v>0.6</v>
      </c>
      <c r="S52" s="29"/>
      <c r="T52" s="29"/>
      <c r="U52" s="29"/>
      <c r="V52" s="43">
        <f t="shared" si="1"/>
        <v>7.500000000000002</v>
      </c>
      <c r="W52" s="2"/>
    </row>
    <row r="53" spans="1:23" ht="13.5">
      <c r="A53" s="17" t="s">
        <v>91</v>
      </c>
      <c r="B53" s="29">
        <v>12.9</v>
      </c>
      <c r="C53" s="28">
        <f t="shared" si="2"/>
        <v>12.9</v>
      </c>
      <c r="D53" s="70">
        <v>1.1</v>
      </c>
      <c r="E53" s="70">
        <v>1.1</v>
      </c>
      <c r="F53" s="70">
        <v>0.5</v>
      </c>
      <c r="G53" s="70">
        <v>0.6</v>
      </c>
      <c r="H53" s="70">
        <v>0.7</v>
      </c>
      <c r="I53" s="70">
        <v>0.4</v>
      </c>
      <c r="J53" s="70">
        <v>1</v>
      </c>
      <c r="K53" s="70">
        <v>1.2</v>
      </c>
      <c r="L53" s="70">
        <v>1.3</v>
      </c>
      <c r="M53" s="70">
        <v>0.7</v>
      </c>
      <c r="N53" s="70">
        <v>0.8</v>
      </c>
      <c r="O53" s="70">
        <v>1</v>
      </c>
      <c r="P53" s="75">
        <v>0.9</v>
      </c>
      <c r="Q53" s="70">
        <v>0.6</v>
      </c>
      <c r="R53" s="70">
        <v>1</v>
      </c>
      <c r="S53" s="29"/>
      <c r="T53" s="29"/>
      <c r="U53" s="29"/>
      <c r="V53" s="43">
        <f t="shared" si="1"/>
        <v>11.9</v>
      </c>
      <c r="W53" s="2"/>
    </row>
    <row r="54" spans="1:23" ht="13.5">
      <c r="A54" s="18" t="s">
        <v>66</v>
      </c>
      <c r="B54" s="77">
        <v>2.6</v>
      </c>
      <c r="C54" s="78">
        <f t="shared" si="2"/>
        <v>2.6000000000000005</v>
      </c>
      <c r="D54" s="73">
        <f>D55+D56+D57</f>
        <v>0.1</v>
      </c>
      <c r="E54" s="73">
        <f aca="true" t="shared" si="6" ref="E54:R54">E55+E56+E57</f>
        <v>0.1</v>
      </c>
      <c r="F54" s="73">
        <f t="shared" si="6"/>
        <v>0.1</v>
      </c>
      <c r="G54" s="73">
        <f t="shared" si="6"/>
        <v>0.1</v>
      </c>
      <c r="H54" s="73">
        <f t="shared" si="6"/>
        <v>0.1</v>
      </c>
      <c r="I54" s="73">
        <f t="shared" si="6"/>
        <v>0.1</v>
      </c>
      <c r="J54" s="73">
        <f t="shared" si="6"/>
        <v>0.1</v>
      </c>
      <c r="K54" s="73">
        <f t="shared" si="6"/>
        <v>0.1</v>
      </c>
      <c r="L54" s="73">
        <f t="shared" si="6"/>
        <v>0.30000000000000004</v>
      </c>
      <c r="M54" s="73">
        <f t="shared" si="6"/>
        <v>0.6</v>
      </c>
      <c r="N54" s="73">
        <f t="shared" si="6"/>
        <v>0.1</v>
      </c>
      <c r="O54" s="73">
        <f t="shared" si="6"/>
        <v>0.1</v>
      </c>
      <c r="P54" s="73">
        <f t="shared" si="6"/>
        <v>0.1</v>
      </c>
      <c r="Q54" s="73">
        <f t="shared" si="6"/>
        <v>0.1</v>
      </c>
      <c r="R54" s="73">
        <f t="shared" si="6"/>
        <v>0.5</v>
      </c>
      <c r="S54" s="29"/>
      <c r="T54" s="29"/>
      <c r="U54" s="29"/>
      <c r="V54" s="43">
        <f t="shared" si="1"/>
        <v>2.1000000000000005</v>
      </c>
      <c r="W54" s="2"/>
    </row>
    <row r="55" spans="1:23" ht="13.5">
      <c r="A55" s="16" t="s">
        <v>87</v>
      </c>
      <c r="B55" s="52">
        <v>1</v>
      </c>
      <c r="C55" s="126">
        <f t="shared" si="2"/>
        <v>1</v>
      </c>
      <c r="D55" s="73"/>
      <c r="E55" s="73"/>
      <c r="F55" s="73"/>
      <c r="G55" s="73"/>
      <c r="H55" s="73"/>
      <c r="I55" s="73"/>
      <c r="J55" s="73"/>
      <c r="K55" s="73"/>
      <c r="L55" s="73">
        <v>0.2</v>
      </c>
      <c r="M55" s="73">
        <v>0.5</v>
      </c>
      <c r="N55" s="73"/>
      <c r="O55" s="73"/>
      <c r="P55" s="74"/>
      <c r="Q55" s="73"/>
      <c r="R55" s="73">
        <v>0.3</v>
      </c>
      <c r="S55" s="29"/>
      <c r="T55" s="29"/>
      <c r="U55" s="29"/>
      <c r="V55" s="43">
        <f t="shared" si="1"/>
        <v>0.7</v>
      </c>
      <c r="W55" s="2"/>
    </row>
    <row r="56" spans="1:23" ht="27.75">
      <c r="A56" s="16" t="s">
        <v>88</v>
      </c>
      <c r="B56" s="77">
        <v>0</v>
      </c>
      <c r="C56" s="78">
        <f t="shared" si="2"/>
        <v>0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  <c r="Q56" s="73"/>
      <c r="R56" s="73"/>
      <c r="S56" s="29"/>
      <c r="T56" s="29"/>
      <c r="U56" s="29"/>
      <c r="V56" s="43">
        <f t="shared" si="1"/>
        <v>0</v>
      </c>
      <c r="W56" s="2"/>
    </row>
    <row r="57" spans="1:23" ht="13.5">
      <c r="A57" s="16" t="s">
        <v>91</v>
      </c>
      <c r="B57" s="77">
        <v>1.6</v>
      </c>
      <c r="C57" s="78">
        <f t="shared" si="2"/>
        <v>1.6</v>
      </c>
      <c r="D57" s="73">
        <v>0.1</v>
      </c>
      <c r="E57" s="73">
        <v>0.1</v>
      </c>
      <c r="F57" s="73">
        <v>0.1</v>
      </c>
      <c r="G57" s="73">
        <v>0.1</v>
      </c>
      <c r="H57" s="73">
        <v>0.1</v>
      </c>
      <c r="I57" s="73">
        <v>0.1</v>
      </c>
      <c r="J57" s="73">
        <v>0.1</v>
      </c>
      <c r="K57" s="73">
        <v>0.1</v>
      </c>
      <c r="L57" s="73">
        <v>0.1</v>
      </c>
      <c r="M57" s="73">
        <v>0.1</v>
      </c>
      <c r="N57" s="73">
        <v>0.1</v>
      </c>
      <c r="O57" s="73">
        <v>0.1</v>
      </c>
      <c r="P57" s="73">
        <v>0.1</v>
      </c>
      <c r="Q57" s="73">
        <v>0.1</v>
      </c>
      <c r="R57" s="73">
        <v>0.2</v>
      </c>
      <c r="S57" s="29"/>
      <c r="T57" s="29"/>
      <c r="U57" s="29"/>
      <c r="V57" s="43">
        <f t="shared" si="1"/>
        <v>1.4000000000000001</v>
      </c>
      <c r="W57" s="2"/>
    </row>
    <row r="58" spans="1:23" ht="13.5">
      <c r="A58" s="11" t="s">
        <v>40</v>
      </c>
      <c r="B58" s="43">
        <v>24.6</v>
      </c>
      <c r="C58" s="28">
        <f t="shared" si="2"/>
        <v>24.599999999999998</v>
      </c>
      <c r="D58" s="183">
        <v>1.4</v>
      </c>
      <c r="E58" s="184">
        <v>1.9</v>
      </c>
      <c r="F58" s="184">
        <v>1.8</v>
      </c>
      <c r="G58" s="184">
        <v>1.4</v>
      </c>
      <c r="H58" s="185">
        <v>1.4</v>
      </c>
      <c r="I58" s="185">
        <v>1.6</v>
      </c>
      <c r="J58" s="184">
        <v>1.5</v>
      </c>
      <c r="K58" s="184">
        <v>1.4</v>
      </c>
      <c r="L58" s="185">
        <v>1.7</v>
      </c>
      <c r="M58" s="185">
        <v>0.3</v>
      </c>
      <c r="N58" s="185">
        <v>1.9</v>
      </c>
      <c r="O58" s="185">
        <v>1.9</v>
      </c>
      <c r="P58" s="185">
        <v>0.5</v>
      </c>
      <c r="Q58" s="185">
        <v>1.9</v>
      </c>
      <c r="R58" s="186">
        <v>4</v>
      </c>
      <c r="S58" s="29"/>
      <c r="T58" s="29"/>
      <c r="U58" s="29"/>
      <c r="V58" s="43">
        <f t="shared" si="1"/>
        <v>20.599999999999998</v>
      </c>
      <c r="W58" s="2"/>
    </row>
    <row r="59" spans="1:23" ht="13.5">
      <c r="A59" s="16" t="s">
        <v>87</v>
      </c>
      <c r="B59" s="77">
        <v>19.387</v>
      </c>
      <c r="C59" s="78">
        <f t="shared" si="2"/>
        <v>19.387</v>
      </c>
      <c r="D59" s="183">
        <v>1.09</v>
      </c>
      <c r="E59" s="184">
        <v>1.4</v>
      </c>
      <c r="F59" s="184">
        <v>1.4</v>
      </c>
      <c r="G59" s="184">
        <v>1.05</v>
      </c>
      <c r="H59" s="185">
        <v>1.05</v>
      </c>
      <c r="I59" s="185">
        <v>1.21</v>
      </c>
      <c r="J59" s="185">
        <v>1.12</v>
      </c>
      <c r="K59" s="184">
        <v>1.13</v>
      </c>
      <c r="L59" s="185">
        <v>1.4</v>
      </c>
      <c r="M59" s="185">
        <v>0</v>
      </c>
      <c r="N59" s="185">
        <v>1.55</v>
      </c>
      <c r="O59" s="185">
        <f>O58-O60-O61</f>
        <v>1.587</v>
      </c>
      <c r="P59" s="185">
        <v>0</v>
      </c>
      <c r="Q59" s="187">
        <v>1.52</v>
      </c>
      <c r="R59" s="187">
        <v>3.88</v>
      </c>
      <c r="S59" s="29"/>
      <c r="T59" s="29"/>
      <c r="U59" s="29"/>
      <c r="V59" s="43">
        <f t="shared" si="1"/>
        <v>15.507</v>
      </c>
      <c r="W59" s="2"/>
    </row>
    <row r="60" spans="1:23" ht="27.75">
      <c r="A60" s="16" t="s">
        <v>88</v>
      </c>
      <c r="B60" s="77">
        <v>0.133</v>
      </c>
      <c r="C60" s="78">
        <f t="shared" si="2"/>
        <v>0.133</v>
      </c>
      <c r="D60" s="73">
        <f>D58-D59-D61</f>
        <v>0</v>
      </c>
      <c r="E60" s="73">
        <f aca="true" t="shared" si="7" ref="E60:Q60">E58-E59-E61</f>
        <v>0</v>
      </c>
      <c r="F60" s="73">
        <f t="shared" si="7"/>
        <v>0</v>
      </c>
      <c r="G60" s="73">
        <f t="shared" si="7"/>
        <v>0</v>
      </c>
      <c r="H60" s="73">
        <f t="shared" si="7"/>
        <v>0</v>
      </c>
      <c r="I60" s="73">
        <f t="shared" si="7"/>
        <v>0</v>
      </c>
      <c r="J60" s="73">
        <f t="shared" si="7"/>
        <v>0</v>
      </c>
      <c r="K60" s="73">
        <f t="shared" si="7"/>
        <v>0</v>
      </c>
      <c r="L60" s="73">
        <f t="shared" si="7"/>
        <v>0</v>
      </c>
      <c r="M60" s="73">
        <f t="shared" si="7"/>
        <v>0</v>
      </c>
      <c r="N60" s="73">
        <f t="shared" si="7"/>
        <v>0</v>
      </c>
      <c r="O60" s="73">
        <v>0.013</v>
      </c>
      <c r="P60" s="73"/>
      <c r="Q60" s="73">
        <f t="shared" si="7"/>
        <v>0</v>
      </c>
      <c r="R60" s="73">
        <v>0.12</v>
      </c>
      <c r="S60" s="29"/>
      <c r="T60" s="29"/>
      <c r="U60" s="29"/>
      <c r="V60" s="43">
        <f t="shared" si="1"/>
        <v>0.013</v>
      </c>
      <c r="W60" s="2"/>
    </row>
    <row r="61" spans="1:23" ht="13.5">
      <c r="A61" s="17" t="s">
        <v>91</v>
      </c>
      <c r="B61" s="29">
        <v>5.2</v>
      </c>
      <c r="C61" s="28">
        <f t="shared" si="2"/>
        <v>5.2</v>
      </c>
      <c r="D61" s="183">
        <v>0.31</v>
      </c>
      <c r="E61" s="185">
        <v>0.5</v>
      </c>
      <c r="F61" s="185">
        <v>0.4</v>
      </c>
      <c r="G61" s="185">
        <v>0.35</v>
      </c>
      <c r="H61" s="185">
        <v>0.35</v>
      </c>
      <c r="I61" s="185">
        <v>0.39</v>
      </c>
      <c r="J61" s="185">
        <v>0.38</v>
      </c>
      <c r="K61" s="185">
        <v>0.27</v>
      </c>
      <c r="L61" s="184">
        <v>0.3</v>
      </c>
      <c r="M61" s="185">
        <v>0.3</v>
      </c>
      <c r="N61" s="184">
        <v>0.35</v>
      </c>
      <c r="O61" s="184">
        <v>0.3</v>
      </c>
      <c r="P61" s="185">
        <v>0.5</v>
      </c>
      <c r="Q61" s="185">
        <v>0.38</v>
      </c>
      <c r="R61" s="187">
        <v>0.12</v>
      </c>
      <c r="S61" s="29"/>
      <c r="T61" s="29"/>
      <c r="U61" s="29"/>
      <c r="V61" s="43">
        <f t="shared" si="1"/>
        <v>5.08</v>
      </c>
      <c r="W61" s="2"/>
    </row>
    <row r="62" spans="1:23" ht="13.5">
      <c r="A62" s="11" t="s">
        <v>41</v>
      </c>
      <c r="B62" s="29">
        <v>49.5</v>
      </c>
      <c r="C62" s="28">
        <f t="shared" si="2"/>
        <v>49.5</v>
      </c>
      <c r="D62" s="70">
        <v>2.9</v>
      </c>
      <c r="E62" s="70">
        <v>3.2</v>
      </c>
      <c r="F62" s="70">
        <v>2.3</v>
      </c>
      <c r="G62" s="70">
        <v>3</v>
      </c>
      <c r="H62" s="70">
        <v>1.2</v>
      </c>
      <c r="I62" s="70">
        <v>0.7</v>
      </c>
      <c r="J62" s="70">
        <v>1.3</v>
      </c>
      <c r="K62" s="70">
        <v>3.7</v>
      </c>
      <c r="L62" s="70">
        <v>3.6</v>
      </c>
      <c r="M62" s="70">
        <v>0.5</v>
      </c>
      <c r="N62" s="70">
        <v>2.4</v>
      </c>
      <c r="O62" s="70">
        <v>3.2</v>
      </c>
      <c r="P62" s="75">
        <v>1</v>
      </c>
      <c r="Q62" s="70">
        <v>3.4</v>
      </c>
      <c r="R62" s="70">
        <v>17.1</v>
      </c>
      <c r="S62" s="29"/>
      <c r="T62" s="29"/>
      <c r="U62" s="29"/>
      <c r="V62" s="43">
        <f t="shared" si="1"/>
        <v>32.4</v>
      </c>
      <c r="W62" s="2"/>
    </row>
    <row r="63" spans="1:23" ht="13.5">
      <c r="A63" s="16" t="s">
        <v>87</v>
      </c>
      <c r="B63" s="77">
        <v>39.79</v>
      </c>
      <c r="C63" s="78">
        <f t="shared" si="2"/>
        <v>39.790000000000006</v>
      </c>
      <c r="D63" s="73">
        <f>D62-D64-D65</f>
        <v>1.7</v>
      </c>
      <c r="E63" s="73">
        <f aca="true" t="shared" si="8" ref="E63:Q63">E62-E64-E65</f>
        <v>2</v>
      </c>
      <c r="F63" s="73">
        <v>1.89</v>
      </c>
      <c r="G63" s="73">
        <f t="shared" si="8"/>
        <v>2.3</v>
      </c>
      <c r="H63" s="73">
        <f t="shared" si="8"/>
        <v>0.7</v>
      </c>
      <c r="I63" s="73">
        <f t="shared" si="8"/>
        <v>0.19999999999999996</v>
      </c>
      <c r="J63" s="73">
        <f t="shared" si="8"/>
        <v>0.4</v>
      </c>
      <c r="K63" s="73">
        <f t="shared" si="8"/>
        <v>3.2</v>
      </c>
      <c r="L63" s="73">
        <f t="shared" si="8"/>
        <v>3.1</v>
      </c>
      <c r="M63" s="73">
        <f t="shared" si="8"/>
        <v>0</v>
      </c>
      <c r="N63" s="73">
        <f t="shared" si="8"/>
        <v>1.9</v>
      </c>
      <c r="O63" s="73">
        <v>2.6</v>
      </c>
      <c r="P63" s="73">
        <f t="shared" si="8"/>
        <v>0.6</v>
      </c>
      <c r="Q63" s="73">
        <f t="shared" si="8"/>
        <v>3</v>
      </c>
      <c r="R63" s="73">
        <v>16.2</v>
      </c>
      <c r="S63" s="29"/>
      <c r="T63" s="29"/>
      <c r="U63" s="29"/>
      <c r="V63" s="43">
        <f t="shared" si="1"/>
        <v>23.590000000000003</v>
      </c>
      <c r="W63" s="2"/>
    </row>
    <row r="64" spans="1:23" ht="27.75">
      <c r="A64" s="16" t="s">
        <v>88</v>
      </c>
      <c r="B64" s="77">
        <v>0.139</v>
      </c>
      <c r="C64" s="78">
        <f t="shared" si="2"/>
        <v>0.139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>
        <v>0.05</v>
      </c>
      <c r="P64" s="74"/>
      <c r="Q64" s="73"/>
      <c r="R64" s="73">
        <v>0.089</v>
      </c>
      <c r="S64" s="29"/>
      <c r="T64" s="29"/>
      <c r="U64" s="29"/>
      <c r="V64" s="43">
        <f t="shared" si="1"/>
        <v>0.05</v>
      </c>
      <c r="W64" s="2"/>
    </row>
    <row r="65" spans="1:23" ht="13.5">
      <c r="A65" s="17" t="s">
        <v>91</v>
      </c>
      <c r="B65" s="29">
        <v>9.511</v>
      </c>
      <c r="C65" s="28">
        <f t="shared" si="2"/>
        <v>9.511000000000001</v>
      </c>
      <c r="D65" s="70">
        <v>1.2</v>
      </c>
      <c r="E65" s="70">
        <v>1.2</v>
      </c>
      <c r="F65" s="70">
        <v>0.411</v>
      </c>
      <c r="G65" s="70">
        <v>0.7</v>
      </c>
      <c r="H65" s="70">
        <v>0.5</v>
      </c>
      <c r="I65" s="70">
        <v>0.5</v>
      </c>
      <c r="J65" s="70">
        <v>0.9</v>
      </c>
      <c r="K65" s="70">
        <v>0.5</v>
      </c>
      <c r="L65" s="70">
        <v>0.5</v>
      </c>
      <c r="M65" s="70">
        <v>0.5</v>
      </c>
      <c r="N65" s="70">
        <v>0.5</v>
      </c>
      <c r="O65" s="70">
        <v>0.5</v>
      </c>
      <c r="P65" s="75">
        <v>0.4</v>
      </c>
      <c r="Q65" s="70">
        <v>0.4</v>
      </c>
      <c r="R65" s="70">
        <v>0.8</v>
      </c>
      <c r="S65" s="29"/>
      <c r="T65" s="29"/>
      <c r="U65" s="29"/>
      <c r="V65" s="43">
        <f t="shared" si="1"/>
        <v>8.711</v>
      </c>
      <c r="W65" s="2"/>
    </row>
    <row r="66" spans="1:23" ht="13.5">
      <c r="A66" s="11" t="s">
        <v>42</v>
      </c>
      <c r="B66" s="29">
        <v>17.3</v>
      </c>
      <c r="C66" s="28">
        <f t="shared" si="2"/>
        <v>17.3</v>
      </c>
      <c r="D66" s="70">
        <v>1.3</v>
      </c>
      <c r="E66" s="70">
        <v>1.2</v>
      </c>
      <c r="F66" s="70">
        <v>1.1</v>
      </c>
      <c r="G66" s="70">
        <v>1.2</v>
      </c>
      <c r="H66" s="70">
        <v>1.1</v>
      </c>
      <c r="I66" s="70">
        <v>1.1</v>
      </c>
      <c r="J66" s="70">
        <v>1.1</v>
      </c>
      <c r="K66" s="70">
        <v>1.3</v>
      </c>
      <c r="L66" s="70">
        <v>1.2</v>
      </c>
      <c r="M66" s="70">
        <v>1.1</v>
      </c>
      <c r="N66" s="70">
        <v>1.2</v>
      </c>
      <c r="O66" s="70">
        <v>1.1</v>
      </c>
      <c r="P66" s="75">
        <v>1.1</v>
      </c>
      <c r="Q66" s="70">
        <v>1.1</v>
      </c>
      <c r="R66" s="70">
        <v>1.1</v>
      </c>
      <c r="S66" s="29"/>
      <c r="T66" s="29"/>
      <c r="U66" s="29"/>
      <c r="V66" s="43">
        <f t="shared" si="1"/>
        <v>16.2</v>
      </c>
      <c r="W66" s="2"/>
    </row>
    <row r="67" spans="1:23" ht="13.5">
      <c r="A67" s="16" t="s">
        <v>87</v>
      </c>
      <c r="B67" s="77">
        <v>0</v>
      </c>
      <c r="C67" s="78">
        <f t="shared" si="2"/>
        <v>0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4"/>
      <c r="Q67" s="73"/>
      <c r="R67" s="73"/>
      <c r="S67" s="29"/>
      <c r="T67" s="29"/>
      <c r="U67" s="29"/>
      <c r="V67" s="43">
        <f t="shared" si="1"/>
        <v>0</v>
      </c>
      <c r="W67" s="2"/>
    </row>
    <row r="68" spans="1:23" ht="27.75">
      <c r="A68" s="16" t="s">
        <v>88</v>
      </c>
      <c r="B68" s="77">
        <v>0.3</v>
      </c>
      <c r="C68" s="78">
        <f t="shared" si="2"/>
        <v>0.30000000000000004</v>
      </c>
      <c r="D68" s="73">
        <v>0.1</v>
      </c>
      <c r="E68" s="73"/>
      <c r="F68" s="73"/>
      <c r="G68" s="73"/>
      <c r="H68" s="73"/>
      <c r="I68" s="73"/>
      <c r="J68" s="73"/>
      <c r="K68" s="73">
        <v>0.1</v>
      </c>
      <c r="L68" s="73"/>
      <c r="M68" s="73"/>
      <c r="N68" s="73">
        <v>0.1</v>
      </c>
      <c r="O68" s="73"/>
      <c r="P68" s="74"/>
      <c r="Q68" s="73"/>
      <c r="R68" s="73"/>
      <c r="S68" s="29"/>
      <c r="T68" s="29"/>
      <c r="U68" s="29"/>
      <c r="V68" s="43">
        <f t="shared" si="1"/>
        <v>0.30000000000000004</v>
      </c>
      <c r="W68" s="2"/>
    </row>
    <row r="69" spans="1:23" ht="13.5">
      <c r="A69" s="17" t="s">
        <v>91</v>
      </c>
      <c r="B69" s="29">
        <v>17</v>
      </c>
      <c r="C69" s="28">
        <f t="shared" si="2"/>
        <v>16.999999999999996</v>
      </c>
      <c r="D69" s="70">
        <v>1.2</v>
      </c>
      <c r="E69" s="70">
        <v>1.2</v>
      </c>
      <c r="F69" s="70">
        <v>1.1</v>
      </c>
      <c r="G69" s="70">
        <v>1.2</v>
      </c>
      <c r="H69" s="70">
        <v>1.1</v>
      </c>
      <c r="I69" s="70">
        <v>1.1</v>
      </c>
      <c r="J69" s="70">
        <v>1.1</v>
      </c>
      <c r="K69" s="70">
        <v>1.2</v>
      </c>
      <c r="L69" s="70">
        <v>1.2</v>
      </c>
      <c r="M69" s="70">
        <v>1.1</v>
      </c>
      <c r="N69" s="70">
        <v>1.1</v>
      </c>
      <c r="O69" s="70">
        <v>1.1</v>
      </c>
      <c r="P69" s="70">
        <v>1.1</v>
      </c>
      <c r="Q69" s="70">
        <v>1.1</v>
      </c>
      <c r="R69" s="70">
        <v>1.1</v>
      </c>
      <c r="S69" s="29"/>
      <c r="T69" s="29"/>
      <c r="U69" s="29"/>
      <c r="V69" s="43">
        <f t="shared" si="1"/>
        <v>15.899999999999997</v>
      </c>
      <c r="W69" s="2"/>
    </row>
    <row r="70" spans="1:23" ht="27.75">
      <c r="A70" s="18" t="s">
        <v>67</v>
      </c>
      <c r="B70" s="77">
        <v>0.01016</v>
      </c>
      <c r="C70" s="78">
        <f t="shared" si="2"/>
        <v>0.01016</v>
      </c>
      <c r="D70" s="73">
        <v>0</v>
      </c>
      <c r="E70" s="73">
        <v>0.00285</v>
      </c>
      <c r="F70" s="73">
        <v>0</v>
      </c>
      <c r="G70" s="73">
        <v>0.00061</v>
      </c>
      <c r="H70" s="73">
        <v>0.00097</v>
      </c>
      <c r="I70" s="73"/>
      <c r="J70" s="73">
        <v>0.00042</v>
      </c>
      <c r="K70" s="73">
        <v>0.0019</v>
      </c>
      <c r="L70" s="73">
        <v>0</v>
      </c>
      <c r="M70" s="73">
        <v>0.00047</v>
      </c>
      <c r="N70" s="73">
        <v>0.0001</v>
      </c>
      <c r="O70" s="73">
        <v>0.00165</v>
      </c>
      <c r="P70" s="74">
        <v>0.00119</v>
      </c>
      <c r="Q70" s="73"/>
      <c r="R70" s="73"/>
      <c r="S70" s="29"/>
      <c r="T70" s="29"/>
      <c r="U70" s="29"/>
      <c r="V70" s="43">
        <f t="shared" si="1"/>
        <v>0.01016</v>
      </c>
      <c r="W70" s="2"/>
    </row>
    <row r="71" spans="1:23" ht="13.5">
      <c r="A71" s="16" t="s">
        <v>87</v>
      </c>
      <c r="B71" s="77">
        <v>0</v>
      </c>
      <c r="C71" s="78">
        <f t="shared" si="2"/>
        <v>0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4"/>
      <c r="Q71" s="73"/>
      <c r="R71" s="73"/>
      <c r="S71" s="29"/>
      <c r="T71" s="29"/>
      <c r="U71" s="29"/>
      <c r="V71" s="43">
        <f t="shared" si="1"/>
        <v>0</v>
      </c>
      <c r="W71" s="2"/>
    </row>
    <row r="72" spans="1:23" ht="27.75">
      <c r="A72" s="16" t="s">
        <v>88</v>
      </c>
      <c r="B72" s="77">
        <v>0.01016</v>
      </c>
      <c r="C72" s="78">
        <f t="shared" si="2"/>
        <v>0.01016</v>
      </c>
      <c r="D72" s="73">
        <v>0</v>
      </c>
      <c r="E72" s="73">
        <v>0.00285</v>
      </c>
      <c r="F72" s="73">
        <v>0</v>
      </c>
      <c r="G72" s="73">
        <v>0.00061</v>
      </c>
      <c r="H72" s="73">
        <v>0.00097</v>
      </c>
      <c r="I72" s="73"/>
      <c r="J72" s="73">
        <v>0.00042</v>
      </c>
      <c r="K72" s="73">
        <v>0.0019</v>
      </c>
      <c r="L72" s="73">
        <v>0</v>
      </c>
      <c r="M72" s="73">
        <v>0.00047</v>
      </c>
      <c r="N72" s="73">
        <v>0.0001</v>
      </c>
      <c r="O72" s="73">
        <v>0.00165</v>
      </c>
      <c r="P72" s="74">
        <v>0.00119</v>
      </c>
      <c r="Q72" s="73"/>
      <c r="R72" s="73"/>
      <c r="S72" s="29"/>
      <c r="T72" s="29"/>
      <c r="U72" s="29"/>
      <c r="V72" s="43">
        <f t="shared" si="1"/>
        <v>0.01016</v>
      </c>
      <c r="W72" s="2"/>
    </row>
    <row r="73" spans="1:23" ht="13.5">
      <c r="A73" s="16" t="s">
        <v>91</v>
      </c>
      <c r="B73" s="77">
        <v>0</v>
      </c>
      <c r="C73" s="78">
        <f t="shared" si="2"/>
        <v>0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4"/>
      <c r="Q73" s="73"/>
      <c r="R73" s="73"/>
      <c r="S73" s="29"/>
      <c r="T73" s="29"/>
      <c r="U73" s="29"/>
      <c r="V73" s="43">
        <f aca="true" t="shared" si="9" ref="V73:V136">D73+E73+F73+G73+H73+I73+J73+K73+L73+M73+N73+O73+P73+Q73</f>
        <v>0</v>
      </c>
      <c r="W73" s="2"/>
    </row>
    <row r="74" spans="1:23" ht="13.5">
      <c r="A74" s="19" t="s">
        <v>85</v>
      </c>
      <c r="B74" s="77"/>
      <c r="C74" s="78">
        <f t="shared" si="2"/>
        <v>0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4"/>
      <c r="Q74" s="73"/>
      <c r="R74" s="73"/>
      <c r="S74" s="29"/>
      <c r="T74" s="29"/>
      <c r="U74" s="29"/>
      <c r="V74" s="43">
        <f t="shared" si="9"/>
        <v>0</v>
      </c>
      <c r="W74" s="2"/>
    </row>
    <row r="75" spans="1:23" ht="13.5">
      <c r="A75" s="7" t="s">
        <v>86</v>
      </c>
      <c r="B75" s="77">
        <v>23538</v>
      </c>
      <c r="C75" s="78">
        <f t="shared" si="2"/>
        <v>23538</v>
      </c>
      <c r="D75" s="73">
        <f>D76+D77+D78</f>
        <v>1250</v>
      </c>
      <c r="E75" s="73">
        <f aca="true" t="shared" si="10" ref="E75:R75">E76+E77+E78</f>
        <v>1300</v>
      </c>
      <c r="F75" s="73">
        <f t="shared" si="10"/>
        <v>870</v>
      </c>
      <c r="G75" s="73">
        <f t="shared" si="10"/>
        <v>2305</v>
      </c>
      <c r="H75" s="73">
        <f t="shared" si="10"/>
        <v>300</v>
      </c>
      <c r="I75" s="73">
        <f t="shared" si="10"/>
        <v>2260</v>
      </c>
      <c r="J75" s="73">
        <f t="shared" si="10"/>
        <v>530</v>
      </c>
      <c r="K75" s="73">
        <f t="shared" si="10"/>
        <v>1600</v>
      </c>
      <c r="L75" s="73">
        <f t="shared" si="10"/>
        <v>1170</v>
      </c>
      <c r="M75" s="73">
        <f t="shared" si="10"/>
        <v>140</v>
      </c>
      <c r="N75" s="73">
        <f t="shared" si="10"/>
        <v>730</v>
      </c>
      <c r="O75" s="73">
        <f t="shared" si="10"/>
        <v>166</v>
      </c>
      <c r="P75" s="73">
        <f t="shared" si="10"/>
        <v>75</v>
      </c>
      <c r="Q75" s="73">
        <f t="shared" si="10"/>
        <v>1140</v>
      </c>
      <c r="R75" s="73">
        <f t="shared" si="10"/>
        <v>9702</v>
      </c>
      <c r="S75" s="29"/>
      <c r="T75" s="29"/>
      <c r="U75" s="29"/>
      <c r="V75" s="43">
        <f t="shared" si="9"/>
        <v>13836</v>
      </c>
      <c r="W75" s="2"/>
    </row>
    <row r="76" spans="1:23" ht="13.5">
      <c r="A76" s="16" t="s">
        <v>87</v>
      </c>
      <c r="B76" s="77">
        <v>20249</v>
      </c>
      <c r="C76" s="78">
        <f t="shared" si="2"/>
        <v>20249</v>
      </c>
      <c r="D76" s="73">
        <v>700</v>
      </c>
      <c r="E76" s="73">
        <v>650</v>
      </c>
      <c r="F76" s="73">
        <v>680</v>
      </c>
      <c r="G76" s="73">
        <v>2210</v>
      </c>
      <c r="H76" s="73">
        <v>80</v>
      </c>
      <c r="I76" s="73">
        <v>2250</v>
      </c>
      <c r="J76" s="73">
        <v>480</v>
      </c>
      <c r="K76" s="73">
        <v>1320</v>
      </c>
      <c r="L76" s="73">
        <v>850</v>
      </c>
      <c r="M76" s="73"/>
      <c r="N76" s="73">
        <v>330</v>
      </c>
      <c r="O76" s="73"/>
      <c r="P76" s="74"/>
      <c r="Q76" s="73">
        <v>1100</v>
      </c>
      <c r="R76" s="73">
        <v>9599</v>
      </c>
      <c r="S76" s="29"/>
      <c r="T76" s="29"/>
      <c r="U76" s="29"/>
      <c r="V76" s="43">
        <f t="shared" si="9"/>
        <v>10650</v>
      </c>
      <c r="W76" s="2"/>
    </row>
    <row r="77" spans="1:23" ht="27.75">
      <c r="A77" s="16" t="s">
        <v>88</v>
      </c>
      <c r="B77" s="77">
        <v>61</v>
      </c>
      <c r="C77" s="78">
        <f t="shared" si="2"/>
        <v>61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>
        <v>6</v>
      </c>
      <c r="P77" s="74"/>
      <c r="Q77" s="73"/>
      <c r="R77" s="73">
        <v>55</v>
      </c>
      <c r="S77" s="29"/>
      <c r="T77" s="29"/>
      <c r="U77" s="29"/>
      <c r="V77" s="43">
        <f t="shared" si="9"/>
        <v>6</v>
      </c>
      <c r="W77" s="2"/>
    </row>
    <row r="78" spans="1:23" ht="13.5">
      <c r="A78" s="16" t="s">
        <v>91</v>
      </c>
      <c r="B78" s="77">
        <v>3228</v>
      </c>
      <c r="C78" s="78">
        <f t="shared" si="2"/>
        <v>3228</v>
      </c>
      <c r="D78" s="73">
        <v>550</v>
      </c>
      <c r="E78" s="73">
        <v>650</v>
      </c>
      <c r="F78" s="73">
        <v>190</v>
      </c>
      <c r="G78" s="73">
        <v>95</v>
      </c>
      <c r="H78" s="73">
        <v>220</v>
      </c>
      <c r="I78" s="73">
        <v>10</v>
      </c>
      <c r="J78" s="73">
        <v>50</v>
      </c>
      <c r="K78" s="73">
        <v>280</v>
      </c>
      <c r="L78" s="73">
        <v>320</v>
      </c>
      <c r="M78" s="73">
        <v>140</v>
      </c>
      <c r="N78" s="73">
        <v>400</v>
      </c>
      <c r="O78" s="73">
        <v>160</v>
      </c>
      <c r="P78" s="74">
        <v>75</v>
      </c>
      <c r="Q78" s="73">
        <v>40</v>
      </c>
      <c r="R78" s="73">
        <v>48</v>
      </c>
      <c r="S78" s="29"/>
      <c r="T78" s="29"/>
      <c r="U78" s="29"/>
      <c r="V78" s="43">
        <f t="shared" si="9"/>
        <v>3180</v>
      </c>
      <c r="W78" s="2"/>
    </row>
    <row r="79" spans="1:23" ht="27.75">
      <c r="A79" s="20" t="s">
        <v>92</v>
      </c>
      <c r="B79" s="77">
        <v>8567</v>
      </c>
      <c r="C79" s="78">
        <f t="shared" si="2"/>
        <v>8567</v>
      </c>
      <c r="D79" s="73">
        <f>D80+D81+D82</f>
        <v>860</v>
      </c>
      <c r="E79" s="73">
        <f aca="true" t="shared" si="11" ref="E79:R79">E80+E81+E82</f>
        <v>580</v>
      </c>
      <c r="F79" s="73">
        <f t="shared" si="11"/>
        <v>320</v>
      </c>
      <c r="G79" s="73">
        <f t="shared" si="11"/>
        <v>950</v>
      </c>
      <c r="H79" s="73">
        <f t="shared" si="11"/>
        <v>170</v>
      </c>
      <c r="I79" s="73">
        <f t="shared" si="11"/>
        <v>265</v>
      </c>
      <c r="J79" s="73">
        <f t="shared" si="11"/>
        <v>235</v>
      </c>
      <c r="K79" s="73">
        <f t="shared" si="11"/>
        <v>740</v>
      </c>
      <c r="L79" s="73">
        <f t="shared" si="11"/>
        <v>475</v>
      </c>
      <c r="M79" s="73">
        <f t="shared" si="11"/>
        <v>45</v>
      </c>
      <c r="N79" s="73">
        <f t="shared" si="11"/>
        <v>415</v>
      </c>
      <c r="O79" s="73">
        <f t="shared" si="11"/>
        <v>97</v>
      </c>
      <c r="P79" s="73">
        <f t="shared" si="11"/>
        <v>27</v>
      </c>
      <c r="Q79" s="73">
        <f t="shared" si="11"/>
        <v>618</v>
      </c>
      <c r="R79" s="73">
        <f t="shared" si="11"/>
        <v>2770</v>
      </c>
      <c r="S79" s="29"/>
      <c r="T79" s="29"/>
      <c r="U79" s="29"/>
      <c r="V79" s="43">
        <f t="shared" si="9"/>
        <v>5797</v>
      </c>
      <c r="W79" s="2"/>
    </row>
    <row r="80" spans="1:23" ht="13.5">
      <c r="A80" s="21" t="s">
        <v>87</v>
      </c>
      <c r="B80" s="77">
        <v>6841</v>
      </c>
      <c r="C80" s="78">
        <f t="shared" si="2"/>
        <v>6841</v>
      </c>
      <c r="D80" s="73">
        <v>500</v>
      </c>
      <c r="E80" s="73">
        <v>250</v>
      </c>
      <c r="F80" s="73">
        <v>260</v>
      </c>
      <c r="G80" s="73">
        <v>900</v>
      </c>
      <c r="H80" s="73">
        <v>60</v>
      </c>
      <c r="I80" s="73">
        <v>250</v>
      </c>
      <c r="J80" s="73">
        <v>220</v>
      </c>
      <c r="K80" s="73">
        <v>480</v>
      </c>
      <c r="L80" s="73">
        <v>380</v>
      </c>
      <c r="M80" s="73"/>
      <c r="N80" s="73">
        <v>220</v>
      </c>
      <c r="O80" s="73"/>
      <c r="P80" s="74"/>
      <c r="Q80" s="73">
        <v>600</v>
      </c>
      <c r="R80" s="73">
        <v>2721</v>
      </c>
      <c r="S80" s="29"/>
      <c r="T80" s="29"/>
      <c r="U80" s="29"/>
      <c r="V80" s="43">
        <f t="shared" si="9"/>
        <v>4120</v>
      </c>
      <c r="W80" s="2"/>
    </row>
    <row r="81" spans="1:23" ht="27.75">
      <c r="A81" s="21" t="s">
        <v>88</v>
      </c>
      <c r="B81" s="77">
        <v>26</v>
      </c>
      <c r="C81" s="78">
        <f t="shared" si="2"/>
        <v>26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>
        <v>2</v>
      </c>
      <c r="P81" s="74"/>
      <c r="Q81" s="73"/>
      <c r="R81" s="73">
        <v>24</v>
      </c>
      <c r="S81" s="29"/>
      <c r="T81" s="29"/>
      <c r="U81" s="29"/>
      <c r="V81" s="43">
        <f t="shared" si="9"/>
        <v>2</v>
      </c>
      <c r="W81" s="2"/>
    </row>
    <row r="82" spans="1:23" ht="13.5">
      <c r="A82" s="21" t="s">
        <v>91</v>
      </c>
      <c r="B82" s="77">
        <v>1700</v>
      </c>
      <c r="C82" s="78">
        <f t="shared" si="2"/>
        <v>1700</v>
      </c>
      <c r="D82" s="73">
        <v>360</v>
      </c>
      <c r="E82" s="73">
        <v>330</v>
      </c>
      <c r="F82" s="73">
        <v>60</v>
      </c>
      <c r="G82" s="73">
        <v>50</v>
      </c>
      <c r="H82" s="73">
        <v>110</v>
      </c>
      <c r="I82" s="73">
        <v>15</v>
      </c>
      <c r="J82" s="73">
        <v>15</v>
      </c>
      <c r="K82" s="73">
        <v>260</v>
      </c>
      <c r="L82" s="73">
        <v>95</v>
      </c>
      <c r="M82" s="73">
        <v>45</v>
      </c>
      <c r="N82" s="73">
        <v>195</v>
      </c>
      <c r="O82" s="73">
        <v>95</v>
      </c>
      <c r="P82" s="74">
        <v>27</v>
      </c>
      <c r="Q82" s="73">
        <v>18</v>
      </c>
      <c r="R82" s="73">
        <v>25</v>
      </c>
      <c r="S82" s="29"/>
      <c r="T82" s="29"/>
      <c r="U82" s="29"/>
      <c r="V82" s="43">
        <f t="shared" si="9"/>
        <v>1675</v>
      </c>
      <c r="W82" s="2"/>
    </row>
    <row r="83" spans="1:23" ht="13.5">
      <c r="A83" s="7" t="s">
        <v>93</v>
      </c>
      <c r="B83" s="77">
        <v>68890</v>
      </c>
      <c r="C83" s="78">
        <f t="shared" si="2"/>
        <v>68890</v>
      </c>
      <c r="D83" s="73">
        <f>D84+D85+D86</f>
        <v>280</v>
      </c>
      <c r="E83" s="73">
        <f aca="true" t="shared" si="12" ref="E83:R83">E84+E85+E86</f>
        <v>579</v>
      </c>
      <c r="F83" s="73">
        <f t="shared" si="12"/>
        <v>6470</v>
      </c>
      <c r="G83" s="73">
        <f t="shared" si="12"/>
        <v>3620</v>
      </c>
      <c r="H83" s="73">
        <f t="shared" si="12"/>
        <v>1470</v>
      </c>
      <c r="I83" s="73">
        <f t="shared" si="12"/>
        <v>1070</v>
      </c>
      <c r="J83" s="73">
        <f t="shared" si="12"/>
        <v>380</v>
      </c>
      <c r="K83" s="73">
        <f t="shared" si="12"/>
        <v>13930</v>
      </c>
      <c r="L83" s="73">
        <f t="shared" si="12"/>
        <v>1030</v>
      </c>
      <c r="M83" s="73">
        <f t="shared" si="12"/>
        <v>140</v>
      </c>
      <c r="N83" s="73">
        <f t="shared" si="12"/>
        <v>180</v>
      </c>
      <c r="O83" s="73">
        <f t="shared" si="12"/>
        <v>5284</v>
      </c>
      <c r="P83" s="73">
        <f t="shared" si="12"/>
        <v>260</v>
      </c>
      <c r="Q83" s="73">
        <f t="shared" si="12"/>
        <v>1530</v>
      </c>
      <c r="R83" s="73">
        <f t="shared" si="12"/>
        <v>32667</v>
      </c>
      <c r="S83" s="29"/>
      <c r="T83" s="29"/>
      <c r="U83" s="29"/>
      <c r="V83" s="43">
        <f t="shared" si="9"/>
        <v>36223</v>
      </c>
      <c r="W83" s="2"/>
    </row>
    <row r="84" spans="1:23" ht="13.5">
      <c r="A84" s="16" t="s">
        <v>87</v>
      </c>
      <c r="B84" s="77">
        <v>62392</v>
      </c>
      <c r="C84" s="78">
        <f t="shared" si="2"/>
        <v>62392</v>
      </c>
      <c r="D84" s="73"/>
      <c r="E84" s="73"/>
      <c r="F84" s="73">
        <v>6000</v>
      </c>
      <c r="G84" s="73">
        <v>3250</v>
      </c>
      <c r="H84" s="73">
        <v>1140</v>
      </c>
      <c r="I84" s="73"/>
      <c r="J84" s="73"/>
      <c r="K84" s="73">
        <v>13350</v>
      </c>
      <c r="L84" s="73">
        <v>260</v>
      </c>
      <c r="M84" s="73"/>
      <c r="N84" s="73"/>
      <c r="O84" s="73">
        <v>5050</v>
      </c>
      <c r="P84" s="74"/>
      <c r="Q84" s="73">
        <v>1250</v>
      </c>
      <c r="R84" s="73">
        <v>32092</v>
      </c>
      <c r="S84" s="29"/>
      <c r="T84" s="29"/>
      <c r="U84" s="29"/>
      <c r="V84" s="43">
        <f t="shared" si="9"/>
        <v>30300</v>
      </c>
      <c r="W84" s="2"/>
    </row>
    <row r="85" spans="1:23" ht="27.75">
      <c r="A85" s="16" t="s">
        <v>88</v>
      </c>
      <c r="B85" s="77">
        <v>1159</v>
      </c>
      <c r="C85" s="78">
        <f t="shared" si="2"/>
        <v>1159</v>
      </c>
      <c r="D85" s="73"/>
      <c r="E85" s="73"/>
      <c r="F85" s="73"/>
      <c r="G85" s="73"/>
      <c r="H85" s="73"/>
      <c r="I85" s="73">
        <v>1000</v>
      </c>
      <c r="J85" s="73"/>
      <c r="K85" s="73"/>
      <c r="L85" s="73"/>
      <c r="M85" s="73"/>
      <c r="N85" s="73"/>
      <c r="O85" s="73">
        <v>4</v>
      </c>
      <c r="P85" s="74"/>
      <c r="Q85" s="73"/>
      <c r="R85" s="73">
        <v>155</v>
      </c>
      <c r="S85" s="29"/>
      <c r="T85" s="29"/>
      <c r="U85" s="29"/>
      <c r="V85" s="43">
        <f t="shared" si="9"/>
        <v>1004</v>
      </c>
      <c r="W85" s="2"/>
    </row>
    <row r="86" spans="1:23" ht="13.5">
      <c r="A86" s="16" t="s">
        <v>91</v>
      </c>
      <c r="B86" s="77">
        <v>5339</v>
      </c>
      <c r="C86" s="78">
        <f t="shared" si="2"/>
        <v>5339</v>
      </c>
      <c r="D86" s="73">
        <v>280</v>
      </c>
      <c r="E86" s="73">
        <v>579</v>
      </c>
      <c r="F86" s="73">
        <v>470</v>
      </c>
      <c r="G86" s="73">
        <v>370</v>
      </c>
      <c r="H86" s="73">
        <v>330</v>
      </c>
      <c r="I86" s="73">
        <v>70</v>
      </c>
      <c r="J86" s="73">
        <v>380</v>
      </c>
      <c r="K86" s="73">
        <v>580</v>
      </c>
      <c r="L86" s="73">
        <v>770</v>
      </c>
      <c r="M86" s="73">
        <v>140</v>
      </c>
      <c r="N86" s="73">
        <v>180</v>
      </c>
      <c r="O86" s="73">
        <v>230</v>
      </c>
      <c r="P86" s="74">
        <v>260</v>
      </c>
      <c r="Q86" s="73">
        <v>280</v>
      </c>
      <c r="R86" s="73">
        <v>420</v>
      </c>
      <c r="S86" s="29"/>
      <c r="T86" s="29"/>
      <c r="U86" s="29"/>
      <c r="V86" s="43">
        <f t="shared" si="9"/>
        <v>4919</v>
      </c>
      <c r="W86" s="2"/>
    </row>
    <row r="87" spans="1:23" ht="13.5">
      <c r="A87" s="7" t="s">
        <v>94</v>
      </c>
      <c r="B87" s="77">
        <v>2448</v>
      </c>
      <c r="C87" s="78">
        <f t="shared" si="2"/>
        <v>2448</v>
      </c>
      <c r="D87" s="73">
        <v>120</v>
      </c>
      <c r="E87" s="73">
        <v>420</v>
      </c>
      <c r="F87" s="73">
        <v>210</v>
      </c>
      <c r="G87" s="73">
        <v>100</v>
      </c>
      <c r="H87" s="73">
        <v>95</v>
      </c>
      <c r="I87" s="73"/>
      <c r="J87" s="73">
        <v>95</v>
      </c>
      <c r="K87" s="73">
        <v>90</v>
      </c>
      <c r="L87" s="73">
        <v>270</v>
      </c>
      <c r="M87" s="73">
        <v>60</v>
      </c>
      <c r="N87" s="73">
        <v>250</v>
      </c>
      <c r="O87" s="73">
        <v>200</v>
      </c>
      <c r="P87" s="74">
        <v>95</v>
      </c>
      <c r="Q87" s="73">
        <v>80</v>
      </c>
      <c r="R87" s="73">
        <v>363</v>
      </c>
      <c r="S87" s="29"/>
      <c r="T87" s="29"/>
      <c r="U87" s="29"/>
      <c r="V87" s="43">
        <f t="shared" si="9"/>
        <v>2085</v>
      </c>
      <c r="W87" s="2"/>
    </row>
    <row r="88" spans="1:23" ht="13.5">
      <c r="A88" s="7" t="s">
        <v>95</v>
      </c>
      <c r="B88" s="77">
        <v>1066.3</v>
      </c>
      <c r="C88" s="78">
        <f t="shared" si="2"/>
        <v>1066.3</v>
      </c>
      <c r="D88" s="73">
        <v>23</v>
      </c>
      <c r="E88" s="73">
        <v>46</v>
      </c>
      <c r="F88" s="73">
        <v>12</v>
      </c>
      <c r="G88" s="73">
        <v>9</v>
      </c>
      <c r="H88" s="73">
        <v>18</v>
      </c>
      <c r="I88" s="73">
        <v>1</v>
      </c>
      <c r="J88" s="73">
        <v>6</v>
      </c>
      <c r="K88" s="73">
        <v>12</v>
      </c>
      <c r="L88" s="73">
        <v>115</v>
      </c>
      <c r="M88" s="73">
        <v>8</v>
      </c>
      <c r="N88" s="73">
        <v>25</v>
      </c>
      <c r="O88" s="73">
        <v>18</v>
      </c>
      <c r="P88" s="74">
        <v>24</v>
      </c>
      <c r="Q88" s="73">
        <v>7</v>
      </c>
      <c r="R88" s="73">
        <v>742.3</v>
      </c>
      <c r="S88" s="29"/>
      <c r="T88" s="29"/>
      <c r="U88" s="29"/>
      <c r="V88" s="43">
        <f t="shared" si="9"/>
        <v>324</v>
      </c>
      <c r="W88" s="2"/>
    </row>
    <row r="89" spans="1:23" s="125" customFormat="1" ht="14.25" thickBot="1">
      <c r="A89" s="11"/>
      <c r="B89" s="29"/>
      <c r="C89" s="28">
        <f aca="true" t="shared" si="13" ref="C89:C121">D89+E89+F89+G89+H89+I89+J89+K89+L89+M89+N89+O89+P89+Q89+R89</f>
        <v>0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41"/>
      <c r="S89" s="29"/>
      <c r="T89" s="29"/>
      <c r="U89" s="29"/>
      <c r="V89" s="43">
        <f t="shared" si="9"/>
        <v>0</v>
      </c>
      <c r="W89" s="166"/>
    </row>
    <row r="90" spans="1:23" s="125" customFormat="1" ht="14.25" thickBot="1">
      <c r="A90" s="152" t="s">
        <v>59</v>
      </c>
      <c r="B90" s="153">
        <v>5113000</v>
      </c>
      <c r="C90" s="154">
        <f t="shared" si="13"/>
        <v>5112975</v>
      </c>
      <c r="D90" s="149">
        <v>7000</v>
      </c>
      <c r="E90" s="150">
        <v>6300</v>
      </c>
      <c r="F90" s="150">
        <v>600</v>
      </c>
      <c r="G90" s="150">
        <v>9100</v>
      </c>
      <c r="H90" s="150">
        <v>300</v>
      </c>
      <c r="I90" s="150">
        <v>4200</v>
      </c>
      <c r="J90" s="150">
        <v>500</v>
      </c>
      <c r="K90" s="150">
        <v>3000</v>
      </c>
      <c r="L90" s="150">
        <v>47200</v>
      </c>
      <c r="M90" s="150">
        <v>175</v>
      </c>
      <c r="N90" s="150">
        <v>4000</v>
      </c>
      <c r="O90" s="150">
        <v>3200</v>
      </c>
      <c r="P90" s="150">
        <v>2100</v>
      </c>
      <c r="Q90" s="150">
        <v>5300</v>
      </c>
      <c r="R90" s="151">
        <v>5020000</v>
      </c>
      <c r="S90" s="153"/>
      <c r="T90" s="153"/>
      <c r="U90" s="153"/>
      <c r="V90" s="155">
        <f t="shared" si="9"/>
        <v>92975</v>
      </c>
      <c r="W90" s="166"/>
    </row>
    <row r="91" spans="1:23" s="125" customFormat="1" ht="13.5">
      <c r="A91" s="152" t="s">
        <v>60</v>
      </c>
      <c r="B91" s="153">
        <v>86000</v>
      </c>
      <c r="C91" s="154">
        <f t="shared" si="13"/>
        <v>85928</v>
      </c>
      <c r="D91" s="156">
        <v>420</v>
      </c>
      <c r="E91" s="157">
        <v>400</v>
      </c>
      <c r="F91" s="157">
        <v>600</v>
      </c>
      <c r="G91" s="157">
        <v>4200</v>
      </c>
      <c r="H91" s="157">
        <v>0</v>
      </c>
      <c r="I91" s="157">
        <v>600</v>
      </c>
      <c r="J91" s="157">
        <v>2000</v>
      </c>
      <c r="K91" s="157">
        <v>2520</v>
      </c>
      <c r="L91" s="157">
        <v>6600</v>
      </c>
      <c r="M91" s="157">
        <v>700</v>
      </c>
      <c r="N91" s="157">
        <v>1100</v>
      </c>
      <c r="O91" s="157">
        <v>870</v>
      </c>
      <c r="P91" s="157">
        <v>0</v>
      </c>
      <c r="Q91" s="157">
        <v>308</v>
      </c>
      <c r="R91" s="158">
        <v>65610</v>
      </c>
      <c r="S91" s="153"/>
      <c r="T91" s="153"/>
      <c r="U91" s="153"/>
      <c r="V91" s="155">
        <f t="shared" si="9"/>
        <v>20318</v>
      </c>
      <c r="W91" s="166"/>
    </row>
    <row r="92" spans="1:23" s="125" customFormat="1" ht="13.5">
      <c r="A92" s="152" t="s">
        <v>61</v>
      </c>
      <c r="B92" s="153">
        <v>1079400</v>
      </c>
      <c r="C92" s="154">
        <f t="shared" si="13"/>
        <v>1079400</v>
      </c>
      <c r="D92" s="159">
        <v>8000</v>
      </c>
      <c r="E92" s="160">
        <v>6700</v>
      </c>
      <c r="F92" s="160">
        <v>5800</v>
      </c>
      <c r="G92" s="160">
        <v>13000</v>
      </c>
      <c r="H92" s="160">
        <v>3000</v>
      </c>
      <c r="I92" s="160">
        <v>9800</v>
      </c>
      <c r="J92" s="160">
        <v>3300</v>
      </c>
      <c r="K92" s="160">
        <v>7000</v>
      </c>
      <c r="L92" s="160">
        <v>20000</v>
      </c>
      <c r="M92" s="160">
        <v>1500</v>
      </c>
      <c r="N92" s="160">
        <v>8000</v>
      </c>
      <c r="O92" s="160">
        <v>2500</v>
      </c>
      <c r="P92" s="160">
        <v>2000</v>
      </c>
      <c r="Q92" s="160">
        <v>3000</v>
      </c>
      <c r="R92" s="161">
        <v>985800</v>
      </c>
      <c r="S92" s="153"/>
      <c r="T92" s="153"/>
      <c r="U92" s="153"/>
      <c r="V92" s="155">
        <f t="shared" si="9"/>
        <v>93600</v>
      </c>
      <c r="W92" s="166"/>
    </row>
    <row r="93" spans="1:23" s="125" customFormat="1" ht="42">
      <c r="A93" s="100" t="s">
        <v>62</v>
      </c>
      <c r="B93" s="91">
        <v>14500</v>
      </c>
      <c r="C93" s="90">
        <f t="shared" si="13"/>
        <v>14500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2">
        <v>14500</v>
      </c>
      <c r="S93" s="91"/>
      <c r="T93" s="91"/>
      <c r="U93" s="91"/>
      <c r="V93" s="97">
        <f t="shared" si="9"/>
        <v>0</v>
      </c>
      <c r="W93" s="166"/>
    </row>
    <row r="94" spans="1:23" s="125" customFormat="1" ht="27.75">
      <c r="A94" s="100" t="s">
        <v>63</v>
      </c>
      <c r="B94" s="91">
        <v>821900</v>
      </c>
      <c r="C94" s="90">
        <f t="shared" si="13"/>
        <v>821900</v>
      </c>
      <c r="D94" s="91">
        <v>500</v>
      </c>
      <c r="E94" s="91">
        <v>400</v>
      </c>
      <c r="F94" s="91">
        <v>460</v>
      </c>
      <c r="G94" s="91">
        <v>2100</v>
      </c>
      <c r="H94" s="91">
        <v>160</v>
      </c>
      <c r="I94" s="91">
        <v>900</v>
      </c>
      <c r="J94" s="91">
        <v>200</v>
      </c>
      <c r="K94" s="91">
        <v>600</v>
      </c>
      <c r="L94" s="91">
        <v>10600</v>
      </c>
      <c r="M94" s="91">
        <v>140</v>
      </c>
      <c r="N94" s="91">
        <v>500</v>
      </c>
      <c r="O94" s="91">
        <v>400</v>
      </c>
      <c r="P94" s="91">
        <v>360</v>
      </c>
      <c r="Q94" s="91">
        <v>480</v>
      </c>
      <c r="R94" s="92">
        <v>804100</v>
      </c>
      <c r="S94" s="91"/>
      <c r="T94" s="91"/>
      <c r="U94" s="91"/>
      <c r="V94" s="97">
        <f t="shared" si="9"/>
        <v>17800</v>
      </c>
      <c r="W94" s="166"/>
    </row>
    <row r="95" spans="1:23" s="125" customFormat="1" ht="27.75">
      <c r="A95" s="100" t="s">
        <v>64</v>
      </c>
      <c r="B95" s="91">
        <v>1577600</v>
      </c>
      <c r="C95" s="90">
        <f t="shared" si="13"/>
        <v>1577600</v>
      </c>
      <c r="D95" s="91">
        <v>5800</v>
      </c>
      <c r="E95" s="91">
        <v>30000</v>
      </c>
      <c r="F95" s="91">
        <v>19300</v>
      </c>
      <c r="G95" s="91">
        <v>41400</v>
      </c>
      <c r="H95" s="91">
        <v>1150</v>
      </c>
      <c r="I95" s="91">
        <v>14730</v>
      </c>
      <c r="J95" s="91">
        <v>205</v>
      </c>
      <c r="K95" s="91">
        <v>103500</v>
      </c>
      <c r="L95" s="91">
        <v>56000</v>
      </c>
      <c r="M95" s="91">
        <v>4800</v>
      </c>
      <c r="N95" s="91">
        <v>46000</v>
      </c>
      <c r="O95" s="91">
        <v>2800</v>
      </c>
      <c r="P95" s="91">
        <v>500</v>
      </c>
      <c r="Q95" s="91">
        <v>2000</v>
      </c>
      <c r="R95" s="92">
        <v>1249415</v>
      </c>
      <c r="S95" s="91"/>
      <c r="T95" s="91"/>
      <c r="U95" s="91"/>
      <c r="V95" s="97">
        <f t="shared" si="9"/>
        <v>328185</v>
      </c>
      <c r="W95" s="166"/>
    </row>
    <row r="96" spans="1:23" s="125" customFormat="1" ht="27.75">
      <c r="A96" s="22" t="s">
        <v>68</v>
      </c>
      <c r="B96" s="29">
        <v>675600</v>
      </c>
      <c r="C96" s="28">
        <f t="shared" si="13"/>
        <v>675600</v>
      </c>
      <c r="D96" s="29"/>
      <c r="E96" s="29"/>
      <c r="F96" s="29"/>
      <c r="G96" s="29">
        <v>700</v>
      </c>
      <c r="H96" s="29"/>
      <c r="I96" s="29">
        <v>1200</v>
      </c>
      <c r="J96" s="29"/>
      <c r="K96" s="29"/>
      <c r="L96" s="29">
        <v>2900</v>
      </c>
      <c r="M96" s="29"/>
      <c r="N96" s="29"/>
      <c r="O96" s="29"/>
      <c r="P96" s="29"/>
      <c r="Q96" s="29"/>
      <c r="R96" s="41">
        <v>670800</v>
      </c>
      <c r="S96" s="29"/>
      <c r="T96" s="29"/>
      <c r="U96" s="29"/>
      <c r="V96" s="43">
        <f t="shared" si="9"/>
        <v>4800</v>
      </c>
      <c r="W96" s="166"/>
    </row>
    <row r="97" spans="1:23" s="125" customFormat="1" ht="13.5">
      <c r="A97" s="14" t="s">
        <v>7</v>
      </c>
      <c r="B97" s="29"/>
      <c r="C97" s="28">
        <f t="shared" si="13"/>
        <v>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41"/>
      <c r="S97" s="29"/>
      <c r="T97" s="29"/>
      <c r="U97" s="29"/>
      <c r="V97" s="43">
        <f t="shared" si="9"/>
        <v>0</v>
      </c>
      <c r="W97" s="166"/>
    </row>
    <row r="98" spans="1:23" s="125" customFormat="1" ht="27.75">
      <c r="A98" s="11" t="s">
        <v>8</v>
      </c>
      <c r="B98" s="101">
        <v>5215</v>
      </c>
      <c r="C98" s="28">
        <f t="shared" si="13"/>
        <v>5.215</v>
      </c>
      <c r="D98" s="79">
        <v>0.145</v>
      </c>
      <c r="E98" s="79">
        <v>0.178</v>
      </c>
      <c r="F98" s="79">
        <v>0.103</v>
      </c>
      <c r="G98" s="79">
        <v>0.23</v>
      </c>
      <c r="H98" s="79">
        <v>0.088</v>
      </c>
      <c r="I98" s="79">
        <v>0.14</v>
      </c>
      <c r="J98" s="79">
        <v>0.119</v>
      </c>
      <c r="K98" s="79">
        <v>0.24</v>
      </c>
      <c r="L98" s="79">
        <v>0.56</v>
      </c>
      <c r="M98" s="79">
        <v>0.06</v>
      </c>
      <c r="N98" s="79">
        <v>0.25</v>
      </c>
      <c r="O98" s="79">
        <v>0.204</v>
      </c>
      <c r="P98" s="85">
        <v>0.12</v>
      </c>
      <c r="Q98" s="85">
        <v>0.08</v>
      </c>
      <c r="R98" s="79">
        <v>2.698</v>
      </c>
      <c r="S98" s="29"/>
      <c r="T98" s="29"/>
      <c r="U98" s="29"/>
      <c r="V98" s="43">
        <f t="shared" si="9"/>
        <v>2.5170000000000003</v>
      </c>
      <c r="W98" s="166"/>
    </row>
    <row r="99" spans="1:23" s="125" customFormat="1" ht="13.5">
      <c r="A99" s="23" t="s">
        <v>9</v>
      </c>
      <c r="B99" s="102"/>
      <c r="C99" s="28">
        <f t="shared" si="13"/>
        <v>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5"/>
      <c r="Q99" s="70"/>
      <c r="R99" s="70"/>
      <c r="S99" s="29"/>
      <c r="T99" s="29"/>
      <c r="U99" s="29"/>
      <c r="V99" s="43">
        <f t="shared" si="9"/>
        <v>0</v>
      </c>
      <c r="W99" s="166"/>
    </row>
    <row r="100" spans="1:23" ht="13.5">
      <c r="A100" s="11" t="s">
        <v>10</v>
      </c>
      <c r="B100" s="101">
        <v>11.1</v>
      </c>
      <c r="C100" s="28">
        <f t="shared" si="13"/>
        <v>11.1</v>
      </c>
      <c r="D100" s="79">
        <v>0.32</v>
      </c>
      <c r="E100" s="79">
        <v>0.569</v>
      </c>
      <c r="F100" s="79">
        <v>0.3</v>
      </c>
      <c r="G100" s="79">
        <v>0.881</v>
      </c>
      <c r="H100" s="79">
        <v>0.2</v>
      </c>
      <c r="I100" s="79">
        <v>0.214</v>
      </c>
      <c r="J100" s="79">
        <v>0.207</v>
      </c>
      <c r="K100" s="79">
        <v>0.547</v>
      </c>
      <c r="L100" s="79">
        <v>1.587</v>
      </c>
      <c r="M100" s="79">
        <v>0.125</v>
      </c>
      <c r="N100" s="79">
        <v>0.389</v>
      </c>
      <c r="O100" s="79">
        <v>0.648</v>
      </c>
      <c r="P100" s="85">
        <v>0.26</v>
      </c>
      <c r="Q100" s="79">
        <v>0.3</v>
      </c>
      <c r="R100" s="79">
        <v>4.553</v>
      </c>
      <c r="S100" s="29"/>
      <c r="T100" s="29"/>
      <c r="U100" s="29"/>
      <c r="V100" s="43">
        <f t="shared" si="9"/>
        <v>6.547</v>
      </c>
      <c r="W100" s="2"/>
    </row>
    <row r="101" spans="1:23" ht="13.5">
      <c r="A101" s="11" t="s">
        <v>11</v>
      </c>
      <c r="B101" s="103"/>
      <c r="C101" s="28">
        <f t="shared" si="13"/>
        <v>0.764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0.438</v>
      </c>
      <c r="M101" s="70">
        <v>0</v>
      </c>
      <c r="N101" s="70">
        <v>0.326</v>
      </c>
      <c r="O101" s="70">
        <v>0</v>
      </c>
      <c r="P101" s="75">
        <v>0</v>
      </c>
      <c r="Q101" s="70">
        <v>0</v>
      </c>
      <c r="R101" s="70">
        <v>0</v>
      </c>
      <c r="S101" s="29"/>
      <c r="T101" s="29"/>
      <c r="U101" s="29"/>
      <c r="V101" s="43">
        <f t="shared" si="9"/>
        <v>0.764</v>
      </c>
      <c r="W101" s="2"/>
    </row>
    <row r="102" spans="1:23" ht="13.5">
      <c r="A102" s="11" t="s">
        <v>12</v>
      </c>
      <c r="B102" s="103"/>
      <c r="C102" s="28">
        <f t="shared" si="13"/>
        <v>1.697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1.697</v>
      </c>
      <c r="S102" s="29"/>
      <c r="T102" s="29"/>
      <c r="U102" s="29"/>
      <c r="V102" s="43">
        <f t="shared" si="9"/>
        <v>0</v>
      </c>
      <c r="W102" s="2"/>
    </row>
    <row r="103" spans="1:23" ht="13.5">
      <c r="A103" s="11" t="s">
        <v>13</v>
      </c>
      <c r="B103" s="103"/>
      <c r="C103" s="28">
        <f t="shared" si="13"/>
        <v>0.185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0.185</v>
      </c>
      <c r="S103" s="29"/>
      <c r="T103" s="29"/>
      <c r="U103" s="29"/>
      <c r="V103" s="43">
        <f t="shared" si="9"/>
        <v>0</v>
      </c>
      <c r="W103" s="2"/>
    </row>
    <row r="104" spans="1:23" ht="13.5">
      <c r="A104" s="23" t="s">
        <v>14</v>
      </c>
      <c r="B104" s="102"/>
      <c r="C104" s="28">
        <f t="shared" si="13"/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/>
      <c r="S104" s="29"/>
      <c r="T104" s="29"/>
      <c r="U104" s="29"/>
      <c r="V104" s="43">
        <f t="shared" si="9"/>
        <v>0</v>
      </c>
      <c r="W104" s="2"/>
    </row>
    <row r="105" spans="1:23" ht="13.5">
      <c r="A105" s="17" t="s">
        <v>12</v>
      </c>
      <c r="B105" s="104"/>
      <c r="C105" s="28">
        <f t="shared" si="13"/>
        <v>0.531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0.531</v>
      </c>
      <c r="S105" s="29"/>
      <c r="T105" s="29"/>
      <c r="U105" s="29"/>
      <c r="V105" s="43">
        <f t="shared" si="9"/>
        <v>0</v>
      </c>
      <c r="W105" s="2"/>
    </row>
    <row r="106" spans="1:23" ht="13.5">
      <c r="A106" s="17" t="s">
        <v>13</v>
      </c>
      <c r="B106" s="104"/>
      <c r="C106" s="28">
        <f t="shared" si="13"/>
        <v>0.087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0.087</v>
      </c>
      <c r="S106" s="29"/>
      <c r="T106" s="29"/>
      <c r="U106" s="29"/>
      <c r="V106" s="43">
        <f t="shared" si="9"/>
        <v>0</v>
      </c>
      <c r="W106" s="2"/>
    </row>
    <row r="107" spans="1:23" ht="42">
      <c r="A107" s="11" t="s">
        <v>15</v>
      </c>
      <c r="B107" s="103">
        <v>91.8</v>
      </c>
      <c r="C107" s="28">
        <f t="shared" si="13"/>
        <v>1436</v>
      </c>
      <c r="D107" s="70">
        <v>100</v>
      </c>
      <c r="E107" s="70">
        <v>100</v>
      </c>
      <c r="F107" s="70">
        <v>100</v>
      </c>
      <c r="G107" s="70">
        <v>81</v>
      </c>
      <c r="H107" s="70">
        <v>100</v>
      </c>
      <c r="I107" s="70">
        <v>100</v>
      </c>
      <c r="J107" s="70">
        <v>80.3</v>
      </c>
      <c r="K107" s="70">
        <v>100</v>
      </c>
      <c r="L107" s="70">
        <v>83.6</v>
      </c>
      <c r="M107" s="70">
        <v>100</v>
      </c>
      <c r="N107" s="70">
        <v>100</v>
      </c>
      <c r="O107" s="70">
        <v>100</v>
      </c>
      <c r="P107" s="75">
        <v>100</v>
      </c>
      <c r="Q107" s="70">
        <v>100</v>
      </c>
      <c r="R107" s="70">
        <v>91.1</v>
      </c>
      <c r="S107" s="29"/>
      <c r="T107" s="29"/>
      <c r="U107" s="29"/>
      <c r="V107" s="43">
        <f t="shared" si="9"/>
        <v>1344.9</v>
      </c>
      <c r="W107" s="2"/>
    </row>
    <row r="108" spans="1:23" ht="13.5">
      <c r="A108" s="23" t="s">
        <v>16</v>
      </c>
      <c r="B108" s="102"/>
      <c r="C108" s="28">
        <f t="shared" si="1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5"/>
      <c r="Q108" s="70"/>
      <c r="R108" s="70"/>
      <c r="S108" s="29"/>
      <c r="T108" s="29"/>
      <c r="U108" s="29"/>
      <c r="V108" s="43">
        <f t="shared" si="9"/>
        <v>0</v>
      </c>
      <c r="W108" s="2"/>
    </row>
    <row r="109" spans="1:23" ht="27.75">
      <c r="A109" s="11" t="s">
        <v>17</v>
      </c>
      <c r="B109" s="103">
        <v>43.33</v>
      </c>
      <c r="C109" s="28">
        <f t="shared" si="13"/>
        <v>43.3267</v>
      </c>
      <c r="D109" s="38">
        <v>1.1248</v>
      </c>
      <c r="E109" s="38">
        <v>1.037</v>
      </c>
      <c r="F109" s="38">
        <v>1.1854</v>
      </c>
      <c r="G109" s="38">
        <v>4.6245</v>
      </c>
      <c r="H109" s="38">
        <v>0.2684</v>
      </c>
      <c r="I109" s="38">
        <v>0.169</v>
      </c>
      <c r="J109" s="38">
        <v>0.5024</v>
      </c>
      <c r="K109" s="38">
        <v>1.9666</v>
      </c>
      <c r="L109" s="38">
        <v>7.2247</v>
      </c>
      <c r="M109" s="38">
        <v>1.0475</v>
      </c>
      <c r="N109" s="38">
        <v>1.843</v>
      </c>
      <c r="O109" s="38">
        <v>1.0221</v>
      </c>
      <c r="P109" s="38">
        <v>1.6207</v>
      </c>
      <c r="Q109" s="38">
        <v>0.5638</v>
      </c>
      <c r="R109" s="82">
        <v>19.1268</v>
      </c>
      <c r="S109" s="29"/>
      <c r="T109" s="29"/>
      <c r="U109" s="29"/>
      <c r="V109" s="43">
        <f t="shared" si="9"/>
        <v>24.1999</v>
      </c>
      <c r="W109" s="2"/>
    </row>
    <row r="110" spans="1:23" ht="27.75">
      <c r="A110" s="11" t="s">
        <v>18</v>
      </c>
      <c r="B110" s="103">
        <v>43.33</v>
      </c>
      <c r="C110" s="28">
        <f t="shared" si="13"/>
        <v>43.3267</v>
      </c>
      <c r="D110" s="38">
        <v>1.1248</v>
      </c>
      <c r="E110" s="38">
        <v>1.037</v>
      </c>
      <c r="F110" s="38">
        <v>1.1854</v>
      </c>
      <c r="G110" s="38">
        <v>4.6245</v>
      </c>
      <c r="H110" s="38">
        <v>0.2684</v>
      </c>
      <c r="I110" s="38">
        <v>0.169</v>
      </c>
      <c r="J110" s="38">
        <v>0.5024</v>
      </c>
      <c r="K110" s="38">
        <v>1.9666</v>
      </c>
      <c r="L110" s="38">
        <v>7.2247</v>
      </c>
      <c r="M110" s="38">
        <v>1.0475</v>
      </c>
      <c r="N110" s="38">
        <v>1.843</v>
      </c>
      <c r="O110" s="38">
        <v>1.0221</v>
      </c>
      <c r="P110" s="38">
        <v>1.6207</v>
      </c>
      <c r="Q110" s="38">
        <v>0.5638</v>
      </c>
      <c r="R110" s="82">
        <v>19.1268</v>
      </c>
      <c r="S110" s="29"/>
      <c r="T110" s="29"/>
      <c r="U110" s="29"/>
      <c r="V110" s="43">
        <f t="shared" si="9"/>
        <v>24.1999</v>
      </c>
      <c r="W110" s="2"/>
    </row>
    <row r="111" spans="1:23" ht="13.5">
      <c r="A111" s="11" t="s">
        <v>19</v>
      </c>
      <c r="B111" s="103">
        <v>0</v>
      </c>
      <c r="C111" s="28">
        <f t="shared" si="13"/>
        <v>0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82"/>
      <c r="S111" s="29"/>
      <c r="T111" s="29"/>
      <c r="U111" s="29"/>
      <c r="V111" s="43">
        <f t="shared" si="9"/>
        <v>0</v>
      </c>
      <c r="W111" s="2"/>
    </row>
    <row r="112" spans="1:23" ht="13.5">
      <c r="A112" s="11" t="s">
        <v>20</v>
      </c>
      <c r="B112" s="103">
        <v>0</v>
      </c>
      <c r="C112" s="28">
        <f t="shared" si="13"/>
        <v>0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82"/>
      <c r="S112" s="29"/>
      <c r="T112" s="29"/>
      <c r="U112" s="29"/>
      <c r="V112" s="43">
        <f t="shared" si="9"/>
        <v>0</v>
      </c>
      <c r="W112" s="2"/>
    </row>
    <row r="113" spans="1:23" ht="27.75">
      <c r="A113" s="11" t="s">
        <v>21</v>
      </c>
      <c r="B113" s="103">
        <v>0</v>
      </c>
      <c r="C113" s="28">
        <f t="shared" si="13"/>
        <v>0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82"/>
      <c r="S113" s="29"/>
      <c r="T113" s="29"/>
      <c r="U113" s="29"/>
      <c r="V113" s="43">
        <f t="shared" si="9"/>
        <v>0</v>
      </c>
      <c r="W113" s="2"/>
    </row>
    <row r="114" spans="1:23" ht="27.75">
      <c r="A114" s="11" t="s">
        <v>22</v>
      </c>
      <c r="B114" s="103">
        <v>21.2</v>
      </c>
      <c r="C114" s="49">
        <f>2357.9/111.222</f>
        <v>21.19994245742749</v>
      </c>
      <c r="D114" s="38">
        <v>16.6</v>
      </c>
      <c r="E114" s="38">
        <v>19.9</v>
      </c>
      <c r="F114" s="38">
        <v>23.2</v>
      </c>
      <c r="G114" s="38">
        <v>25.3</v>
      </c>
      <c r="H114" s="38">
        <v>16.7</v>
      </c>
      <c r="I114" s="38">
        <v>18.6</v>
      </c>
      <c r="J114" s="38">
        <v>14.5</v>
      </c>
      <c r="K114" s="38">
        <v>24.8</v>
      </c>
      <c r="L114" s="38">
        <v>22.3</v>
      </c>
      <c r="M114" s="38">
        <v>20.3</v>
      </c>
      <c r="N114" s="38">
        <v>14.8</v>
      </c>
      <c r="O114" s="38">
        <v>17.3</v>
      </c>
      <c r="P114" s="38">
        <v>23.1</v>
      </c>
      <c r="Q114" s="38">
        <v>22.8</v>
      </c>
      <c r="R114" s="82">
        <v>25.5</v>
      </c>
      <c r="S114" s="29"/>
      <c r="T114" s="29"/>
      <c r="U114" s="29"/>
      <c r="V114" s="43">
        <f t="shared" si="9"/>
        <v>280.2000000000001</v>
      </c>
      <c r="W114" s="2"/>
    </row>
    <row r="115" spans="1:23" ht="27.75">
      <c r="A115" s="23" t="s">
        <v>23</v>
      </c>
      <c r="B115" s="102"/>
      <c r="C115" s="28">
        <f t="shared" si="1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5"/>
      <c r="Q115" s="70"/>
      <c r="R115" s="70"/>
      <c r="S115" s="29"/>
      <c r="T115" s="29"/>
      <c r="U115" s="29"/>
      <c r="V115" s="43">
        <f t="shared" si="9"/>
        <v>0</v>
      </c>
      <c r="W115" s="2"/>
    </row>
    <row r="116" spans="1:23" ht="13.5">
      <c r="A116" s="11" t="s">
        <v>32</v>
      </c>
      <c r="B116" s="101">
        <v>7.81</v>
      </c>
      <c r="C116" s="28">
        <f t="shared" si="13"/>
        <v>138.45000000000002</v>
      </c>
      <c r="D116" s="79">
        <v>0</v>
      </c>
      <c r="E116" s="105">
        <v>4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1.75</v>
      </c>
      <c r="M116" s="79">
        <v>0</v>
      </c>
      <c r="N116" s="79">
        <v>0</v>
      </c>
      <c r="O116" s="79">
        <v>0</v>
      </c>
      <c r="P116" s="85">
        <v>120.9</v>
      </c>
      <c r="Q116" s="79">
        <v>0</v>
      </c>
      <c r="R116" s="79">
        <v>11.8</v>
      </c>
      <c r="S116" s="29"/>
      <c r="T116" s="29"/>
      <c r="U116" s="29"/>
      <c r="V116" s="43">
        <f t="shared" si="9"/>
        <v>126.65</v>
      </c>
      <c r="W116" s="2"/>
    </row>
    <row r="117" spans="1:23" ht="13.5">
      <c r="A117" s="7" t="s">
        <v>98</v>
      </c>
      <c r="B117" s="106">
        <v>868.6</v>
      </c>
      <c r="C117" s="28">
        <f t="shared" si="13"/>
        <v>868.6</v>
      </c>
      <c r="D117" s="76">
        <v>0</v>
      </c>
      <c r="E117" s="76">
        <v>20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25</v>
      </c>
      <c r="M117" s="76">
        <v>0</v>
      </c>
      <c r="N117" s="76">
        <v>0</v>
      </c>
      <c r="O117" s="76">
        <v>0</v>
      </c>
      <c r="P117" s="86">
        <v>325</v>
      </c>
      <c r="Q117" s="76">
        <v>0</v>
      </c>
      <c r="R117" s="76">
        <v>498.6</v>
      </c>
      <c r="S117" s="29"/>
      <c r="T117" s="29"/>
      <c r="U117" s="29"/>
      <c r="V117" s="43">
        <f t="shared" si="9"/>
        <v>370</v>
      </c>
      <c r="W117" s="2"/>
    </row>
    <row r="118" spans="1:23" ht="27.75">
      <c r="A118" s="11" t="s">
        <v>43</v>
      </c>
      <c r="B118" s="107">
        <v>22.51</v>
      </c>
      <c r="C118" s="28">
        <f t="shared" si="13"/>
        <v>300.79999999999995</v>
      </c>
      <c r="D118" s="111">
        <v>13.6</v>
      </c>
      <c r="E118" s="111">
        <v>25.1</v>
      </c>
      <c r="F118" s="111">
        <v>14.9</v>
      </c>
      <c r="G118" s="111">
        <v>13</v>
      </c>
      <c r="H118" s="111">
        <v>18.1</v>
      </c>
      <c r="I118" s="111">
        <v>0</v>
      </c>
      <c r="J118" s="111">
        <v>17.5</v>
      </c>
      <c r="K118" s="111">
        <v>27.4</v>
      </c>
      <c r="L118" s="111">
        <v>18.2</v>
      </c>
      <c r="M118" s="111">
        <v>20.1</v>
      </c>
      <c r="N118" s="111">
        <v>13.6</v>
      </c>
      <c r="O118" s="111">
        <v>14</v>
      </c>
      <c r="P118" s="140">
        <v>37.2</v>
      </c>
      <c r="Q118" s="111">
        <v>36.2</v>
      </c>
      <c r="R118" s="111">
        <v>31.9</v>
      </c>
      <c r="S118" s="29"/>
      <c r="T118" s="29"/>
      <c r="U118" s="29"/>
      <c r="V118" s="43">
        <f t="shared" si="9"/>
        <v>268.9</v>
      </c>
      <c r="W118" s="2"/>
    </row>
    <row r="119" spans="1:23" ht="13.5">
      <c r="A119" s="11" t="s">
        <v>33</v>
      </c>
      <c r="B119" s="109">
        <v>2.11</v>
      </c>
      <c r="C119" s="28">
        <f t="shared" si="13"/>
        <v>15.6</v>
      </c>
      <c r="D119" s="111">
        <v>0.5</v>
      </c>
      <c r="E119" s="111">
        <v>0.6</v>
      </c>
      <c r="F119" s="111">
        <v>0.7</v>
      </c>
      <c r="G119" s="111">
        <v>0.5</v>
      </c>
      <c r="H119" s="111">
        <v>0.5</v>
      </c>
      <c r="I119" s="111">
        <v>0</v>
      </c>
      <c r="J119" s="111">
        <v>0.5</v>
      </c>
      <c r="K119" s="111">
        <v>0.2</v>
      </c>
      <c r="L119" s="111">
        <v>1</v>
      </c>
      <c r="M119" s="111">
        <v>0.8</v>
      </c>
      <c r="N119" s="111">
        <v>0.5</v>
      </c>
      <c r="O119" s="111">
        <v>0.6</v>
      </c>
      <c r="P119" s="140">
        <v>4.1</v>
      </c>
      <c r="Q119" s="111">
        <v>0.7</v>
      </c>
      <c r="R119" s="111">
        <v>4.4</v>
      </c>
      <c r="S119" s="29"/>
      <c r="T119" s="29"/>
      <c r="U119" s="29"/>
      <c r="V119" s="43">
        <f t="shared" si="9"/>
        <v>11.2</v>
      </c>
      <c r="W119" s="2"/>
    </row>
    <row r="120" spans="1:23" ht="13.5">
      <c r="A120" s="11" t="s">
        <v>34</v>
      </c>
      <c r="B120" s="109">
        <v>7.85</v>
      </c>
      <c r="C120" s="28">
        <f t="shared" si="13"/>
        <v>78.60000000000001</v>
      </c>
      <c r="D120" s="111">
        <v>3</v>
      </c>
      <c r="E120" s="111">
        <v>4.6</v>
      </c>
      <c r="F120" s="111">
        <v>3</v>
      </c>
      <c r="G120" s="111">
        <v>1.4</v>
      </c>
      <c r="H120" s="111">
        <v>1.4</v>
      </c>
      <c r="I120" s="111">
        <v>0</v>
      </c>
      <c r="J120" s="111">
        <v>2</v>
      </c>
      <c r="K120" s="111">
        <v>4.2</v>
      </c>
      <c r="L120" s="111">
        <v>4.7</v>
      </c>
      <c r="M120" s="111">
        <v>1.6</v>
      </c>
      <c r="N120" s="111">
        <v>1.9</v>
      </c>
      <c r="O120" s="111">
        <v>2.2</v>
      </c>
      <c r="P120" s="140">
        <v>32</v>
      </c>
      <c r="Q120" s="111">
        <v>2.2</v>
      </c>
      <c r="R120" s="111">
        <v>14.4</v>
      </c>
      <c r="S120" s="29"/>
      <c r="T120" s="29"/>
      <c r="U120" s="29"/>
      <c r="V120" s="43">
        <f t="shared" si="9"/>
        <v>64.2</v>
      </c>
      <c r="W120" s="2"/>
    </row>
    <row r="121" spans="1:23" ht="27.75">
      <c r="A121" s="11" t="s">
        <v>44</v>
      </c>
      <c r="B121" s="101">
        <v>3.16</v>
      </c>
      <c r="C121" s="28">
        <f t="shared" si="13"/>
        <v>27.633647798742135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85">
        <v>0</v>
      </c>
      <c r="Q121" s="79">
        <v>0</v>
      </c>
      <c r="R121" s="105">
        <f>351.5/R12</f>
        <v>27.633647798742135</v>
      </c>
      <c r="S121" s="29"/>
      <c r="T121" s="29"/>
      <c r="U121" s="29"/>
      <c r="V121" s="43">
        <f t="shared" si="9"/>
        <v>0</v>
      </c>
      <c r="W121" s="2"/>
    </row>
    <row r="122" spans="1:23" ht="28.5" thickBot="1">
      <c r="A122" s="11" t="s">
        <v>24</v>
      </c>
      <c r="B122" s="110">
        <v>448.3</v>
      </c>
      <c r="C122" s="167">
        <f>3340/7450*1000</f>
        <v>448.3221476510067</v>
      </c>
      <c r="D122" s="111">
        <v>444.4</v>
      </c>
      <c r="E122" s="111">
        <v>640.2</v>
      </c>
      <c r="F122" s="111">
        <v>520</v>
      </c>
      <c r="G122" s="111">
        <v>174.6</v>
      </c>
      <c r="H122" s="111">
        <v>343.8</v>
      </c>
      <c r="I122" s="111">
        <v>935.5</v>
      </c>
      <c r="J122" s="111">
        <v>924.3</v>
      </c>
      <c r="K122" s="111">
        <v>282</v>
      </c>
      <c r="L122" s="111">
        <v>297</v>
      </c>
      <c r="M122" s="111">
        <v>887</v>
      </c>
      <c r="N122" s="111">
        <v>702.7</v>
      </c>
      <c r="O122" s="111">
        <v>511.6</v>
      </c>
      <c r="P122" s="140">
        <v>916.7</v>
      </c>
      <c r="Q122" s="111">
        <v>365</v>
      </c>
      <c r="R122" s="111">
        <v>458.7</v>
      </c>
      <c r="S122" s="29"/>
      <c r="T122" s="29"/>
      <c r="U122" s="29"/>
      <c r="V122" s="43">
        <f t="shared" si="9"/>
        <v>7944.8</v>
      </c>
      <c r="W122" s="2"/>
    </row>
    <row r="123" spans="1:23" ht="28.5" thickBot="1">
      <c r="A123" s="7" t="s">
        <v>97</v>
      </c>
      <c r="B123" s="106">
        <v>3340</v>
      </c>
      <c r="C123" s="170">
        <f>D123+E123+F123+G123+H123+I123+J123+K123+L123+M123+N123+O123+P123+Q123+R123</f>
        <v>3340</v>
      </c>
      <c r="D123" s="76">
        <v>100</v>
      </c>
      <c r="E123" s="76">
        <v>210</v>
      </c>
      <c r="F123" s="76">
        <v>130</v>
      </c>
      <c r="G123" s="76">
        <v>110</v>
      </c>
      <c r="H123" s="76">
        <v>55</v>
      </c>
      <c r="I123" s="76">
        <v>145</v>
      </c>
      <c r="J123" s="76">
        <v>110</v>
      </c>
      <c r="K123" s="76">
        <v>110</v>
      </c>
      <c r="L123" s="76">
        <v>335</v>
      </c>
      <c r="M123" s="76">
        <v>55</v>
      </c>
      <c r="N123" s="76">
        <v>260</v>
      </c>
      <c r="O123" s="76">
        <v>110</v>
      </c>
      <c r="P123" s="86">
        <v>110</v>
      </c>
      <c r="Q123" s="76">
        <v>50</v>
      </c>
      <c r="R123" s="76">
        <v>1450</v>
      </c>
      <c r="S123" s="29"/>
      <c r="T123" s="29"/>
      <c r="U123" s="29"/>
      <c r="V123" s="43">
        <f t="shared" si="9"/>
        <v>1890</v>
      </c>
      <c r="W123" s="2"/>
    </row>
    <row r="124" spans="1:23" ht="28.5" thickBot="1">
      <c r="A124" s="7" t="s">
        <v>82</v>
      </c>
      <c r="B124" s="172">
        <v>1124</v>
      </c>
      <c r="C124" s="173">
        <f>125000/111.222</f>
        <v>1123.8783693873515</v>
      </c>
      <c r="D124" s="174">
        <v>2307</v>
      </c>
      <c r="E124" s="174">
        <v>2063</v>
      </c>
      <c r="F124" s="174">
        <v>2936</v>
      </c>
      <c r="G124" s="174">
        <v>1684</v>
      </c>
      <c r="H124" s="174">
        <v>3230</v>
      </c>
      <c r="I124" s="174">
        <v>224</v>
      </c>
      <c r="J124" s="174">
        <v>5197</v>
      </c>
      <c r="K124" s="174">
        <v>1781</v>
      </c>
      <c r="L124" s="174">
        <v>876</v>
      </c>
      <c r="M124" s="174">
        <v>5468</v>
      </c>
      <c r="N124" s="174">
        <v>2100</v>
      </c>
      <c r="O124" s="174">
        <v>1890</v>
      </c>
      <c r="P124" s="175">
        <v>3459</v>
      </c>
      <c r="Q124" s="174">
        <v>2531</v>
      </c>
      <c r="R124" s="174">
        <v>518</v>
      </c>
      <c r="S124" s="29"/>
      <c r="T124" s="29"/>
      <c r="U124" s="29"/>
      <c r="V124" s="43">
        <f t="shared" si="9"/>
        <v>35746</v>
      </c>
      <c r="W124" s="2"/>
    </row>
    <row r="125" spans="1:23" ht="13.5">
      <c r="A125" s="7" t="s">
        <v>99</v>
      </c>
      <c r="B125" s="106">
        <v>21.6</v>
      </c>
      <c r="C125" s="179">
        <v>21.6</v>
      </c>
      <c r="D125" s="76">
        <v>19.1</v>
      </c>
      <c r="E125" s="76">
        <v>20.5</v>
      </c>
      <c r="F125" s="76">
        <v>26</v>
      </c>
      <c r="G125" s="76">
        <v>25.7</v>
      </c>
      <c r="H125" s="76">
        <v>23</v>
      </c>
      <c r="I125" s="76">
        <v>13.1</v>
      </c>
      <c r="J125" s="76">
        <v>24.5</v>
      </c>
      <c r="K125" s="76">
        <v>23.1</v>
      </c>
      <c r="L125" s="76">
        <v>22.5</v>
      </c>
      <c r="M125" s="76">
        <v>20</v>
      </c>
      <c r="N125" s="76">
        <v>22</v>
      </c>
      <c r="O125" s="76">
        <v>20</v>
      </c>
      <c r="P125" s="86">
        <v>13.9</v>
      </c>
      <c r="Q125" s="76">
        <v>23.5</v>
      </c>
      <c r="R125" s="76">
        <v>23.5</v>
      </c>
      <c r="S125" s="29"/>
      <c r="T125" s="29"/>
      <c r="U125" s="29"/>
      <c r="V125" s="43">
        <f t="shared" si="9"/>
        <v>296.9</v>
      </c>
      <c r="W125" s="2"/>
    </row>
    <row r="126" spans="1:28" ht="27.75">
      <c r="A126" s="14" t="s">
        <v>35</v>
      </c>
      <c r="B126" s="38">
        <v>5702</v>
      </c>
      <c r="C126" s="84">
        <f aca="true" t="shared" si="14" ref="C126:C141">D126+E126+F126+G126+H126+I126+J126+K126+L126+M126+N126+O126+P126+Q126+R126</f>
        <v>4971</v>
      </c>
      <c r="D126" s="79">
        <f>D127+D128+D129+D130</f>
        <v>58</v>
      </c>
      <c r="E126" s="79">
        <f aca="true" t="shared" si="15" ref="E126:R126">E127+E128+E129+E130</f>
        <v>29</v>
      </c>
      <c r="F126" s="79">
        <f t="shared" si="15"/>
        <v>58</v>
      </c>
      <c r="G126" s="79">
        <f t="shared" si="15"/>
        <v>82</v>
      </c>
      <c r="H126" s="79">
        <f t="shared" si="15"/>
        <v>45</v>
      </c>
      <c r="I126" s="79">
        <f t="shared" si="15"/>
        <v>36</v>
      </c>
      <c r="J126" s="79">
        <f t="shared" si="15"/>
        <v>78</v>
      </c>
      <c r="K126" s="79">
        <f t="shared" si="15"/>
        <v>178</v>
      </c>
      <c r="L126" s="79">
        <f t="shared" si="15"/>
        <v>231</v>
      </c>
      <c r="M126" s="79">
        <f t="shared" si="15"/>
        <v>19</v>
      </c>
      <c r="N126" s="79">
        <f t="shared" si="15"/>
        <v>48</v>
      </c>
      <c r="O126" s="79">
        <f t="shared" si="15"/>
        <v>32</v>
      </c>
      <c r="P126" s="79">
        <f t="shared" si="15"/>
        <v>22</v>
      </c>
      <c r="Q126" s="79">
        <f t="shared" si="15"/>
        <v>20</v>
      </c>
      <c r="R126" s="79">
        <f t="shared" si="15"/>
        <v>4035</v>
      </c>
      <c r="S126" s="38"/>
      <c r="T126" s="38"/>
      <c r="U126" s="38"/>
      <c r="V126" s="81">
        <f t="shared" si="9"/>
        <v>936</v>
      </c>
      <c r="W126" s="142"/>
      <c r="X126" s="138"/>
      <c r="Y126" s="138"/>
      <c r="Z126" s="138"/>
      <c r="AA126" s="138"/>
      <c r="AB126" s="138"/>
    </row>
    <row r="127" spans="1:28" ht="27.75">
      <c r="A127" s="17" t="s">
        <v>70</v>
      </c>
      <c r="B127" s="38"/>
      <c r="C127" s="84">
        <f t="shared" si="14"/>
        <v>74</v>
      </c>
      <c r="D127" s="79">
        <v>0</v>
      </c>
      <c r="E127" s="79">
        <v>0</v>
      </c>
      <c r="F127" s="79">
        <v>1</v>
      </c>
      <c r="G127" s="79">
        <v>0</v>
      </c>
      <c r="H127" s="79">
        <v>0</v>
      </c>
      <c r="I127" s="79">
        <v>5</v>
      </c>
      <c r="J127" s="79">
        <v>0</v>
      </c>
      <c r="K127" s="79">
        <v>0</v>
      </c>
      <c r="L127" s="79">
        <v>2</v>
      </c>
      <c r="M127" s="79">
        <v>0</v>
      </c>
      <c r="N127" s="79">
        <v>1</v>
      </c>
      <c r="O127" s="79">
        <v>2</v>
      </c>
      <c r="P127" s="85">
        <v>2</v>
      </c>
      <c r="Q127" s="79">
        <v>0</v>
      </c>
      <c r="R127" s="79">
        <v>61</v>
      </c>
      <c r="S127" s="38"/>
      <c r="T127" s="38"/>
      <c r="U127" s="38"/>
      <c r="V127" s="81">
        <f t="shared" si="9"/>
        <v>13</v>
      </c>
      <c r="W127" s="142"/>
      <c r="X127" s="138"/>
      <c r="Y127" s="138"/>
      <c r="Z127" s="138"/>
      <c r="AA127" s="138"/>
      <c r="AB127" s="138"/>
    </row>
    <row r="128" spans="1:28" ht="27.75">
      <c r="A128" s="17" t="s">
        <v>71</v>
      </c>
      <c r="B128" s="38">
        <v>197</v>
      </c>
      <c r="C128" s="84">
        <f t="shared" si="14"/>
        <v>197</v>
      </c>
      <c r="D128" s="79">
        <v>8</v>
      </c>
      <c r="E128" s="79">
        <v>9</v>
      </c>
      <c r="F128" s="79">
        <v>14</v>
      </c>
      <c r="G128" s="79">
        <v>7</v>
      </c>
      <c r="H128" s="79">
        <v>5</v>
      </c>
      <c r="I128" s="79">
        <v>7</v>
      </c>
      <c r="J128" s="79">
        <v>8</v>
      </c>
      <c r="K128" s="79">
        <v>8</v>
      </c>
      <c r="L128" s="79">
        <v>10</v>
      </c>
      <c r="M128" s="79">
        <v>6</v>
      </c>
      <c r="N128" s="79">
        <v>10</v>
      </c>
      <c r="O128" s="79">
        <v>7</v>
      </c>
      <c r="P128" s="85">
        <v>8</v>
      </c>
      <c r="Q128" s="79">
        <v>7</v>
      </c>
      <c r="R128" s="79">
        <v>83</v>
      </c>
      <c r="S128" s="38"/>
      <c r="T128" s="38"/>
      <c r="U128" s="38"/>
      <c r="V128" s="81">
        <f t="shared" si="9"/>
        <v>114</v>
      </c>
      <c r="W128" s="142"/>
      <c r="X128" s="138"/>
      <c r="Y128" s="138"/>
      <c r="Z128" s="138"/>
      <c r="AA128" s="138"/>
      <c r="AB128" s="138"/>
    </row>
    <row r="129" spans="1:28" ht="27.75">
      <c r="A129" s="17" t="s">
        <v>72</v>
      </c>
      <c r="B129" s="38"/>
      <c r="C129" s="84">
        <f t="shared" si="14"/>
        <v>963</v>
      </c>
      <c r="D129" s="79">
        <v>4</v>
      </c>
      <c r="E129" s="79">
        <v>6</v>
      </c>
      <c r="F129" s="79">
        <v>5</v>
      </c>
      <c r="G129" s="79">
        <v>14</v>
      </c>
      <c r="H129" s="79">
        <v>5</v>
      </c>
      <c r="I129" s="79">
        <v>13</v>
      </c>
      <c r="J129" s="79">
        <v>7</v>
      </c>
      <c r="K129" s="79">
        <v>17</v>
      </c>
      <c r="L129" s="79">
        <v>69</v>
      </c>
      <c r="M129" s="79">
        <v>1</v>
      </c>
      <c r="N129" s="79">
        <v>11</v>
      </c>
      <c r="O129" s="79">
        <v>5</v>
      </c>
      <c r="P129" s="85">
        <v>3</v>
      </c>
      <c r="Q129" s="79">
        <v>9</v>
      </c>
      <c r="R129" s="79">
        <v>794</v>
      </c>
      <c r="S129" s="38"/>
      <c r="T129" s="38"/>
      <c r="U129" s="38"/>
      <c r="V129" s="81">
        <f t="shared" si="9"/>
        <v>169</v>
      </c>
      <c r="W129" s="142"/>
      <c r="X129" s="138"/>
      <c r="Y129" s="138"/>
      <c r="Z129" s="138"/>
      <c r="AA129" s="138"/>
      <c r="AB129" s="138"/>
    </row>
    <row r="130" spans="1:28" ht="13.5">
      <c r="A130" s="16" t="s">
        <v>69</v>
      </c>
      <c r="B130" s="38">
        <v>4467</v>
      </c>
      <c r="C130" s="84">
        <f t="shared" si="14"/>
        <v>3737</v>
      </c>
      <c r="D130" s="76">
        <v>46</v>
      </c>
      <c r="E130" s="76">
        <v>14</v>
      </c>
      <c r="F130" s="76">
        <v>38</v>
      </c>
      <c r="G130" s="76">
        <v>61</v>
      </c>
      <c r="H130" s="76">
        <v>35</v>
      </c>
      <c r="I130" s="76">
        <v>11</v>
      </c>
      <c r="J130" s="76">
        <v>63</v>
      </c>
      <c r="K130" s="76">
        <v>153</v>
      </c>
      <c r="L130" s="76">
        <v>150</v>
      </c>
      <c r="M130" s="76">
        <v>12</v>
      </c>
      <c r="N130" s="76">
        <v>26</v>
      </c>
      <c r="O130" s="76">
        <v>18</v>
      </c>
      <c r="P130" s="86">
        <v>9</v>
      </c>
      <c r="Q130" s="76">
        <v>4</v>
      </c>
      <c r="R130" s="76">
        <v>3097</v>
      </c>
      <c r="S130" s="38"/>
      <c r="T130" s="38"/>
      <c r="U130" s="38"/>
      <c r="V130" s="81">
        <f t="shared" si="9"/>
        <v>640</v>
      </c>
      <c r="W130" s="142"/>
      <c r="X130" s="138"/>
      <c r="Y130" s="138"/>
      <c r="Z130" s="138"/>
      <c r="AA130" s="138"/>
      <c r="AB130" s="138"/>
    </row>
    <row r="131" spans="1:23" ht="13.5">
      <c r="A131" s="19" t="s">
        <v>73</v>
      </c>
      <c r="B131" s="29"/>
      <c r="C131" s="28">
        <f t="shared" si="14"/>
        <v>0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41"/>
      <c r="S131" s="29"/>
      <c r="T131" s="29"/>
      <c r="U131" s="29"/>
      <c r="V131" s="43">
        <f t="shared" si="9"/>
        <v>0</v>
      </c>
      <c r="W131" s="2"/>
    </row>
    <row r="132" spans="1:23" ht="13.5">
      <c r="A132" s="7" t="s">
        <v>74</v>
      </c>
      <c r="B132" s="29"/>
      <c r="C132" s="28">
        <f t="shared" si="14"/>
        <v>266.8</v>
      </c>
      <c r="D132" s="38">
        <v>25</v>
      </c>
      <c r="E132" s="38">
        <v>2.3</v>
      </c>
      <c r="F132" s="38">
        <v>7</v>
      </c>
      <c r="G132" s="38">
        <v>6.5</v>
      </c>
      <c r="H132" s="38">
        <v>2</v>
      </c>
      <c r="I132" s="38">
        <v>4</v>
      </c>
      <c r="J132" s="38">
        <v>8</v>
      </c>
      <c r="K132" s="38">
        <v>37.2</v>
      </c>
      <c r="L132" s="38">
        <v>19</v>
      </c>
      <c r="M132" s="38">
        <v>12</v>
      </c>
      <c r="N132" s="38">
        <v>6</v>
      </c>
      <c r="O132" s="38">
        <v>9.9</v>
      </c>
      <c r="P132" s="38">
        <v>12</v>
      </c>
      <c r="Q132" s="38">
        <v>26.9</v>
      </c>
      <c r="R132" s="82">
        <v>89</v>
      </c>
      <c r="S132" s="29"/>
      <c r="T132" s="29"/>
      <c r="U132" s="29"/>
      <c r="V132" s="43">
        <f t="shared" si="9"/>
        <v>177.8</v>
      </c>
      <c r="W132" s="2"/>
    </row>
    <row r="133" spans="1:23" ht="13.5">
      <c r="A133" s="7" t="s">
        <v>75</v>
      </c>
      <c r="B133" s="29"/>
      <c r="C133" s="28">
        <f t="shared" si="14"/>
        <v>708</v>
      </c>
      <c r="D133" s="38">
        <v>45</v>
      </c>
      <c r="E133" s="38">
        <v>65</v>
      </c>
      <c r="F133" s="38">
        <v>32</v>
      </c>
      <c r="G133" s="38">
        <v>85</v>
      </c>
      <c r="H133" s="38">
        <v>12</v>
      </c>
      <c r="I133" s="38">
        <v>8.3</v>
      </c>
      <c r="J133" s="38">
        <v>49.6</v>
      </c>
      <c r="K133" s="38">
        <v>24</v>
      </c>
      <c r="L133" s="38">
        <v>99.9</v>
      </c>
      <c r="M133" s="38">
        <v>18</v>
      </c>
      <c r="N133" s="38">
        <v>27.3</v>
      </c>
      <c r="O133" s="38">
        <v>31.3</v>
      </c>
      <c r="P133" s="38">
        <v>25</v>
      </c>
      <c r="Q133" s="38">
        <v>26.9</v>
      </c>
      <c r="R133" s="82">
        <v>158.7</v>
      </c>
      <c r="S133" s="29"/>
      <c r="T133" s="29"/>
      <c r="U133" s="29"/>
      <c r="V133" s="43">
        <f t="shared" si="9"/>
        <v>549.3000000000001</v>
      </c>
      <c r="W133" s="2"/>
    </row>
    <row r="134" spans="1:23" ht="13.5">
      <c r="A134" s="7" t="s">
        <v>76</v>
      </c>
      <c r="B134" s="29"/>
      <c r="C134" s="28">
        <f t="shared" si="14"/>
        <v>39.400000000000006</v>
      </c>
      <c r="D134" s="38"/>
      <c r="E134" s="38"/>
      <c r="F134" s="38"/>
      <c r="G134" s="38"/>
      <c r="H134" s="38"/>
      <c r="I134" s="38">
        <v>3.7</v>
      </c>
      <c r="J134" s="38"/>
      <c r="K134" s="38"/>
      <c r="L134" s="38"/>
      <c r="M134" s="38"/>
      <c r="N134" s="38"/>
      <c r="O134" s="38"/>
      <c r="P134" s="38">
        <v>0</v>
      </c>
      <c r="Q134" s="38"/>
      <c r="R134" s="82">
        <v>35.7</v>
      </c>
      <c r="S134" s="29"/>
      <c r="T134" s="29"/>
      <c r="U134" s="29"/>
      <c r="V134" s="43">
        <f t="shared" si="9"/>
        <v>3.7</v>
      </c>
      <c r="W134" s="2"/>
    </row>
    <row r="135" spans="1:23" ht="27.75">
      <c r="A135" s="7" t="s">
        <v>80</v>
      </c>
      <c r="B135" s="29"/>
      <c r="C135" s="28">
        <f t="shared" si="14"/>
        <v>748.71</v>
      </c>
      <c r="D135" s="38">
        <v>27.5</v>
      </c>
      <c r="E135" s="38">
        <v>53.5</v>
      </c>
      <c r="F135" s="38">
        <v>23</v>
      </c>
      <c r="G135" s="38">
        <v>62.2</v>
      </c>
      <c r="H135" s="38">
        <v>24</v>
      </c>
      <c r="I135" s="38">
        <v>14.4</v>
      </c>
      <c r="J135" s="38">
        <v>21.4</v>
      </c>
      <c r="K135" s="38">
        <v>52.81</v>
      </c>
      <c r="L135" s="38">
        <v>113.3</v>
      </c>
      <c r="M135" s="38">
        <v>13.7</v>
      </c>
      <c r="N135" s="38">
        <v>47.1</v>
      </c>
      <c r="O135" s="38">
        <v>33.1</v>
      </c>
      <c r="P135" s="38">
        <v>20.2</v>
      </c>
      <c r="Q135" s="38">
        <v>28</v>
      </c>
      <c r="R135" s="82">
        <v>214.5</v>
      </c>
      <c r="S135" s="29"/>
      <c r="T135" s="29"/>
      <c r="U135" s="29"/>
      <c r="V135" s="43">
        <f t="shared" si="9"/>
        <v>534.21</v>
      </c>
      <c r="W135" s="2"/>
    </row>
    <row r="136" spans="1:23" ht="13.5">
      <c r="A136" s="16" t="s">
        <v>77</v>
      </c>
      <c r="B136" s="29"/>
      <c r="C136" s="28">
        <f t="shared" si="14"/>
        <v>635.3999999999999</v>
      </c>
      <c r="D136" s="38">
        <v>22.7</v>
      </c>
      <c r="E136" s="38">
        <v>53.5</v>
      </c>
      <c r="F136" s="38">
        <v>19.2</v>
      </c>
      <c r="G136" s="38">
        <v>58.4</v>
      </c>
      <c r="H136" s="38">
        <v>11.2</v>
      </c>
      <c r="I136" s="38">
        <v>14.4</v>
      </c>
      <c r="J136" s="38">
        <v>11.5</v>
      </c>
      <c r="K136" s="38">
        <v>45</v>
      </c>
      <c r="L136" s="38">
        <v>56.3</v>
      </c>
      <c r="M136" s="38">
        <v>13.7</v>
      </c>
      <c r="N136" s="38">
        <v>43.7</v>
      </c>
      <c r="O136" s="38">
        <v>31.4</v>
      </c>
      <c r="P136" s="38">
        <v>15.7</v>
      </c>
      <c r="Q136" s="38">
        <v>24.2</v>
      </c>
      <c r="R136" s="82">
        <v>214.5</v>
      </c>
      <c r="S136" s="29"/>
      <c r="T136" s="29"/>
      <c r="U136" s="29"/>
      <c r="V136" s="43">
        <f t="shared" si="9"/>
        <v>420.8999999999999</v>
      </c>
      <c r="W136" s="2"/>
    </row>
    <row r="137" spans="1:23" ht="27.75">
      <c r="A137" s="18" t="s">
        <v>78</v>
      </c>
      <c r="B137" s="29"/>
      <c r="C137" s="28">
        <f t="shared" si="14"/>
        <v>832.4000000000001</v>
      </c>
      <c r="D137" s="38">
        <v>35</v>
      </c>
      <c r="E137" s="38">
        <v>47</v>
      </c>
      <c r="F137" s="38">
        <v>79</v>
      </c>
      <c r="G137" s="38"/>
      <c r="H137" s="38">
        <v>41</v>
      </c>
      <c r="I137" s="38">
        <v>0</v>
      </c>
      <c r="J137" s="38">
        <v>78.8</v>
      </c>
      <c r="K137" s="38">
        <v>79</v>
      </c>
      <c r="L137" s="38">
        <v>51.4</v>
      </c>
      <c r="M137" s="38">
        <v>83</v>
      </c>
      <c r="N137" s="38">
        <v>40</v>
      </c>
      <c r="O137" s="38">
        <v>56</v>
      </c>
      <c r="P137" s="38">
        <v>84.2</v>
      </c>
      <c r="Q137" s="38">
        <v>71</v>
      </c>
      <c r="R137" s="82">
        <v>87</v>
      </c>
      <c r="S137" s="29"/>
      <c r="T137" s="29"/>
      <c r="U137" s="29"/>
      <c r="V137" s="43">
        <f>D137+E137+F137+G137+H137+I137+J137+K137+L137+M137+N137+O137+P137+Q137</f>
        <v>745.4000000000001</v>
      </c>
      <c r="W137" s="2"/>
    </row>
    <row r="138" spans="1:23" ht="27.75">
      <c r="A138" s="18" t="s">
        <v>83</v>
      </c>
      <c r="B138" s="29"/>
      <c r="C138" s="28">
        <f t="shared" si="14"/>
        <v>3458.6</v>
      </c>
      <c r="D138" s="38">
        <v>73.8</v>
      </c>
      <c r="E138" s="38">
        <v>110.7</v>
      </c>
      <c r="F138" s="38">
        <v>76.4</v>
      </c>
      <c r="G138" s="38">
        <v>149.7</v>
      </c>
      <c r="H138" s="38">
        <v>152.2</v>
      </c>
      <c r="I138" s="38">
        <v>105.1</v>
      </c>
      <c r="J138" s="38">
        <v>160.2</v>
      </c>
      <c r="K138" s="38">
        <v>236.6</v>
      </c>
      <c r="L138" s="38">
        <v>293.7</v>
      </c>
      <c r="M138" s="38">
        <v>225.1</v>
      </c>
      <c r="N138" s="38">
        <v>183.2</v>
      </c>
      <c r="O138" s="38">
        <v>243.6</v>
      </c>
      <c r="P138" s="38">
        <v>122.8</v>
      </c>
      <c r="Q138" s="38">
        <v>267.5</v>
      </c>
      <c r="R138" s="82">
        <v>1058</v>
      </c>
      <c r="S138" s="29"/>
      <c r="T138" s="29"/>
      <c r="U138" s="29"/>
      <c r="V138" s="43">
        <f>D138+E138+F138+G138+H138+I138+J138+K138+L138+M138+N138+O138+P138+Q138</f>
        <v>2400.6</v>
      </c>
      <c r="W138" s="2"/>
    </row>
    <row r="139" spans="1:23" ht="27.75">
      <c r="A139" s="18" t="s">
        <v>84</v>
      </c>
      <c r="B139" s="29"/>
      <c r="C139" s="28">
        <f t="shared" si="14"/>
        <v>1742.5000000000002</v>
      </c>
      <c r="D139" s="38">
        <v>54.3</v>
      </c>
      <c r="E139" s="38">
        <v>60.1</v>
      </c>
      <c r="F139" s="38">
        <v>149.8</v>
      </c>
      <c r="G139" s="38">
        <v>210.5</v>
      </c>
      <c r="H139" s="38">
        <v>40.6</v>
      </c>
      <c r="I139" s="38">
        <v>525</v>
      </c>
      <c r="J139" s="38">
        <v>107.3</v>
      </c>
      <c r="K139" s="38">
        <v>49.1</v>
      </c>
      <c r="L139" s="38">
        <v>89.5</v>
      </c>
      <c r="M139" s="38">
        <v>104.5</v>
      </c>
      <c r="N139" s="38">
        <v>54.4</v>
      </c>
      <c r="O139" s="38">
        <v>50.4</v>
      </c>
      <c r="P139" s="38">
        <v>44.6</v>
      </c>
      <c r="Q139" s="38">
        <v>63.2</v>
      </c>
      <c r="R139" s="82">
        <v>139.2</v>
      </c>
      <c r="S139" s="29"/>
      <c r="T139" s="29"/>
      <c r="U139" s="29"/>
      <c r="V139" s="43">
        <f>D139+E139+F139+G139+H139+I139+J139+K139+L139+M139+N139+O139+P139+Q139</f>
        <v>1603.3000000000002</v>
      </c>
      <c r="W139" s="2"/>
    </row>
    <row r="140" spans="1:23" ht="13.5">
      <c r="A140" s="24" t="s">
        <v>79</v>
      </c>
      <c r="B140" s="29"/>
      <c r="C140" s="28">
        <f t="shared" si="14"/>
        <v>0</v>
      </c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4"/>
      <c r="Q140" s="73"/>
      <c r="R140" s="73"/>
      <c r="S140" s="29"/>
      <c r="T140" s="29"/>
      <c r="U140" s="29"/>
      <c r="V140" s="43">
        <f>D140+E140+F140+G140+H140+I140+J140+K140+L140+M140+N140+O140+P140+Q140</f>
        <v>0</v>
      </c>
      <c r="W140" s="2"/>
    </row>
    <row r="141" spans="1:23" ht="42">
      <c r="A141" s="7" t="s">
        <v>81</v>
      </c>
      <c r="B141" s="29"/>
      <c r="C141" s="28">
        <f t="shared" si="14"/>
        <v>0</v>
      </c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4"/>
      <c r="Q141" s="73"/>
      <c r="R141" s="73"/>
      <c r="S141" s="29"/>
      <c r="T141" s="29"/>
      <c r="U141" s="29"/>
      <c r="V141" s="43">
        <f>D141+E141+F141+G141+H141+I141+J141+K141+L141+M141+N141+O141+P141+Q141</f>
        <v>0</v>
      </c>
      <c r="W141" s="2"/>
    </row>
    <row r="142" spans="2:23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6"/>
      <c r="W142" s="2"/>
    </row>
    <row r="143" spans="1:23" ht="13.5">
      <c r="A143" s="25" t="s">
        <v>96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6"/>
      <c r="W143" s="2"/>
    </row>
    <row r="144" spans="2:23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6"/>
      <c r="W144" s="2"/>
    </row>
    <row r="145" spans="2:23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6"/>
      <c r="W145" s="2"/>
    </row>
    <row r="146" spans="2:23" ht="12.7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6"/>
      <c r="W146" s="2"/>
    </row>
    <row r="147" spans="2:2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46"/>
      <c r="W147" s="2"/>
    </row>
    <row r="148" spans="2:2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46"/>
      <c r="W148" s="2"/>
    </row>
    <row r="149" spans="2:2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46"/>
      <c r="W149" s="2"/>
    </row>
    <row r="150" spans="2:2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46"/>
      <c r="W150" s="2"/>
    </row>
    <row r="151" spans="2:2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46"/>
      <c r="W151" s="2"/>
    </row>
    <row r="152" spans="2:2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46"/>
      <c r="W152" s="2"/>
    </row>
    <row r="153" spans="2:2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46"/>
      <c r="W153" s="2"/>
    </row>
    <row r="154" spans="2:2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46"/>
      <c r="W154" s="2"/>
    </row>
    <row r="155" spans="2:2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46"/>
      <c r="W155" s="2"/>
    </row>
    <row r="156" spans="2:2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46"/>
      <c r="W156" s="2"/>
    </row>
    <row r="157" spans="2:2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46"/>
      <c r="W157" s="2"/>
    </row>
    <row r="158" spans="2:2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46"/>
      <c r="W158" s="2"/>
    </row>
    <row r="159" spans="2:2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46"/>
      <c r="W159" s="2"/>
    </row>
    <row r="160" spans="2:2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46"/>
      <c r="W160" s="2"/>
    </row>
    <row r="161" spans="2:2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46"/>
      <c r="W161" s="2"/>
    </row>
    <row r="162" spans="2:2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46"/>
      <c r="W162" s="2"/>
    </row>
    <row r="163" spans="2:2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46"/>
      <c r="W163" s="2"/>
    </row>
    <row r="164" spans="2:2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>
        <v>1</v>
      </c>
      <c r="N164" s="2"/>
      <c r="O164" s="2"/>
      <c r="P164" s="2"/>
      <c r="Q164" s="2"/>
      <c r="R164" s="2"/>
      <c r="S164" s="2"/>
      <c r="T164" s="2"/>
      <c r="U164" s="2"/>
      <c r="V164" s="46"/>
      <c r="W164" s="2"/>
    </row>
    <row r="165" spans="2:2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46"/>
      <c r="W165" s="2"/>
    </row>
    <row r="166" spans="2:2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46"/>
      <c r="W166" s="2"/>
    </row>
    <row r="167" spans="2:2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46"/>
      <c r="W167" s="2"/>
    </row>
    <row r="168" spans="2:2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46"/>
      <c r="W168" s="2"/>
    </row>
    <row r="169" spans="2:2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46"/>
      <c r="W169" s="2"/>
    </row>
    <row r="170" spans="2:2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46"/>
      <c r="W170" s="2"/>
    </row>
    <row r="171" spans="2:2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46"/>
      <c r="W171" s="2"/>
    </row>
    <row r="172" spans="2:2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46"/>
      <c r="W172" s="2"/>
    </row>
    <row r="173" spans="2:2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46"/>
      <c r="W173" s="2"/>
    </row>
    <row r="174" spans="2:2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46"/>
      <c r="W174" s="2"/>
    </row>
    <row r="175" spans="2:2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46"/>
      <c r="W175" s="2"/>
    </row>
    <row r="176" spans="2:2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46"/>
      <c r="W176" s="2"/>
    </row>
    <row r="177" spans="2:2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46"/>
      <c r="W177" s="2"/>
    </row>
    <row r="178" spans="2:2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46"/>
      <c r="W178" s="2"/>
    </row>
    <row r="179" spans="2:2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46"/>
      <c r="W179" s="2"/>
    </row>
    <row r="180" spans="2:2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46"/>
      <c r="W180" s="2"/>
    </row>
    <row r="181" spans="2:2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46"/>
      <c r="W181" s="2"/>
    </row>
    <row r="182" spans="2:2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46"/>
      <c r="W182" s="2"/>
    </row>
    <row r="183" spans="2:2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46"/>
      <c r="W183" s="2"/>
    </row>
    <row r="184" spans="2:2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46"/>
      <c r="W184" s="2"/>
    </row>
    <row r="185" ht="12.75">
      <c r="V185" s="46"/>
    </row>
    <row r="186" ht="12.75">
      <c r="V186" s="46"/>
    </row>
    <row r="187" ht="12.75">
      <c r="V187" s="46"/>
    </row>
    <row r="188" ht="12.75">
      <c r="V188" s="46"/>
    </row>
  </sheetData>
  <sheetProtection/>
  <mergeCells count="22">
    <mergeCell ref="A1:G1"/>
    <mergeCell ref="A6:A7"/>
    <mergeCell ref="E6:E7"/>
    <mergeCell ref="G6:G7"/>
    <mergeCell ref="D6:D7"/>
    <mergeCell ref="A3:G4"/>
    <mergeCell ref="P6:P7"/>
    <mergeCell ref="Q6:Q7"/>
    <mergeCell ref="R6:R7"/>
    <mergeCell ref="L6:L7"/>
    <mergeCell ref="O6:O7"/>
    <mergeCell ref="M6:M7"/>
    <mergeCell ref="V6:V7"/>
    <mergeCell ref="N6:N7"/>
    <mergeCell ref="F6:F7"/>
    <mergeCell ref="C6:C7"/>
    <mergeCell ref="H6:H7"/>
    <mergeCell ref="I6:I7"/>
    <mergeCell ref="T6:T7"/>
    <mergeCell ref="U6:U7"/>
    <mergeCell ref="J6:J7"/>
    <mergeCell ref="K6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875" style="0" customWidth="1"/>
  </cols>
  <sheetData>
    <row r="1" spans="1:6" ht="13.5">
      <c r="A1" s="1"/>
      <c r="B1" s="321" t="s">
        <v>143</v>
      </c>
      <c r="C1" s="321"/>
      <c r="D1" s="321"/>
      <c r="E1" s="321"/>
      <c r="F1" s="321"/>
    </row>
    <row r="2" spans="1:6" ht="13.5">
      <c r="A2" s="1"/>
      <c r="B2" s="321" t="s">
        <v>177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6" ht="13.5">
      <c r="A6" s="1"/>
      <c r="B6" s="321" t="s">
        <v>147</v>
      </c>
      <c r="C6" s="321"/>
      <c r="D6" s="321"/>
      <c r="E6" s="321"/>
      <c r="F6" s="321"/>
    </row>
    <row r="7" spans="1:6" ht="12">
      <c r="A7" s="316" t="s">
        <v>178</v>
      </c>
      <c r="B7" s="316"/>
      <c r="C7" s="316"/>
      <c r="D7" s="316"/>
      <c r="E7" s="316"/>
      <c r="F7" s="316"/>
    </row>
    <row r="8" spans="1:6" ht="20.2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10" t="s">
        <v>47</v>
      </c>
      <c r="B12" s="259">
        <v>14.275</v>
      </c>
      <c r="C12" s="259">
        <v>14.269</v>
      </c>
      <c r="D12" s="251">
        <f>C12/B12*100</f>
        <v>99.95796847635727</v>
      </c>
      <c r="E12" s="259">
        <v>14.273</v>
      </c>
      <c r="F12" s="252">
        <f>E12/C12*100</f>
        <v>100.02803279837408</v>
      </c>
    </row>
    <row r="13" spans="1:6" ht="27.75">
      <c r="A13" s="8" t="s">
        <v>54</v>
      </c>
      <c r="B13" s="230">
        <v>4.398</v>
      </c>
      <c r="C13" s="226">
        <v>4.966</v>
      </c>
      <c r="D13" s="233">
        <f aca="true" t="shared" si="0" ref="D13:D73">C13/B13*100</f>
        <v>112.9149613460664</v>
      </c>
      <c r="E13" s="226">
        <v>5.626</v>
      </c>
      <c r="F13" s="244">
        <f aca="true" t="shared" si="1" ref="F13:F73">E13/C13*100</f>
        <v>113.29037454691905</v>
      </c>
    </row>
    <row r="14" spans="1:6" ht="27.75">
      <c r="A14" s="8" t="s">
        <v>52</v>
      </c>
      <c r="B14" s="230">
        <v>7.328</v>
      </c>
      <c r="C14" s="230">
        <v>7.354</v>
      </c>
      <c r="D14" s="233">
        <f t="shared" si="0"/>
        <v>100.35480349344978</v>
      </c>
      <c r="E14" s="230">
        <v>7.352</v>
      </c>
      <c r="F14" s="244">
        <f t="shared" si="1"/>
        <v>99.97280391623606</v>
      </c>
    </row>
    <row r="15" spans="1:6" ht="13.5">
      <c r="A15" s="8" t="s">
        <v>48</v>
      </c>
      <c r="B15" s="230">
        <v>5.398</v>
      </c>
      <c r="C15" s="230">
        <v>5.404</v>
      </c>
      <c r="D15" s="233">
        <f t="shared" si="0"/>
        <v>100.1111522786217</v>
      </c>
      <c r="E15" s="230">
        <v>5.483</v>
      </c>
      <c r="F15" s="244">
        <f t="shared" si="1"/>
        <v>101.46188008882308</v>
      </c>
    </row>
    <row r="16" spans="1:6" ht="27.75">
      <c r="A16" s="8" t="s">
        <v>53</v>
      </c>
      <c r="B16" s="226">
        <v>10.068</v>
      </c>
      <c r="C16" s="230">
        <v>11.014</v>
      </c>
      <c r="D16" s="233">
        <f t="shared" si="0"/>
        <v>109.39610647596345</v>
      </c>
      <c r="E16" s="230">
        <v>11.95</v>
      </c>
      <c r="F16" s="244">
        <f t="shared" si="1"/>
        <v>108.49827492282549</v>
      </c>
    </row>
    <row r="17" spans="1:6" ht="27.75">
      <c r="A17" s="8" t="s">
        <v>65</v>
      </c>
      <c r="B17" s="226">
        <v>5.176</v>
      </c>
      <c r="C17" s="226">
        <v>5.176</v>
      </c>
      <c r="D17" s="233">
        <f t="shared" si="0"/>
        <v>100</v>
      </c>
      <c r="E17" s="226">
        <v>5.176</v>
      </c>
      <c r="F17" s="244">
        <f t="shared" si="1"/>
        <v>100</v>
      </c>
    </row>
    <row r="18" spans="1:6" ht="27.75">
      <c r="A18" s="9" t="s">
        <v>45</v>
      </c>
      <c r="B18" s="233">
        <v>4.7</v>
      </c>
      <c r="C18" s="226">
        <v>4.85</v>
      </c>
      <c r="D18" s="233">
        <f t="shared" si="0"/>
        <v>103.19148936170212</v>
      </c>
      <c r="E18" s="226">
        <v>5.2</v>
      </c>
      <c r="F18" s="244">
        <f t="shared" si="1"/>
        <v>107.21649484536084</v>
      </c>
    </row>
    <row r="19" spans="1:6" ht="42">
      <c r="A19" s="8" t="s">
        <v>46</v>
      </c>
      <c r="B19" s="234">
        <v>1.18</v>
      </c>
      <c r="C19" s="234">
        <v>1.14</v>
      </c>
      <c r="D19" s="233">
        <f t="shared" si="0"/>
        <v>96.61016949152543</v>
      </c>
      <c r="E19" s="234">
        <v>1.1</v>
      </c>
      <c r="F19" s="244">
        <f t="shared" si="1"/>
        <v>96.49122807017545</v>
      </c>
    </row>
    <row r="20" spans="1:6" ht="13.5">
      <c r="A20" s="8" t="s">
        <v>27</v>
      </c>
      <c r="B20" s="226">
        <v>104100</v>
      </c>
      <c r="C20" s="226">
        <v>70300</v>
      </c>
      <c r="D20" s="233">
        <f t="shared" si="0"/>
        <v>67.53121998078771</v>
      </c>
      <c r="E20" s="226">
        <v>72100</v>
      </c>
      <c r="F20" s="244">
        <f t="shared" si="1"/>
        <v>102.56045519203414</v>
      </c>
    </row>
    <row r="21" spans="1:6" ht="13.5">
      <c r="A21" s="8" t="s">
        <v>55</v>
      </c>
      <c r="B21" s="226"/>
      <c r="C21" s="226"/>
      <c r="D21" s="233"/>
      <c r="E21" s="226"/>
      <c r="F21" s="244"/>
    </row>
    <row r="22" spans="1:6" ht="13.5">
      <c r="A22" s="8" t="s">
        <v>56</v>
      </c>
      <c r="B22" s="226"/>
      <c r="C22" s="226"/>
      <c r="D22" s="233"/>
      <c r="E22" s="226"/>
      <c r="F22" s="244"/>
    </row>
    <row r="23" spans="1:6" ht="13.5">
      <c r="A23" s="8" t="s">
        <v>57</v>
      </c>
      <c r="B23" s="226">
        <v>309417</v>
      </c>
      <c r="C23" s="226">
        <v>310520</v>
      </c>
      <c r="D23" s="233">
        <f t="shared" si="0"/>
        <v>100.3564768580912</v>
      </c>
      <c r="E23" s="226">
        <v>341900</v>
      </c>
      <c r="F23" s="244">
        <f t="shared" si="1"/>
        <v>110.10562926703594</v>
      </c>
    </row>
    <row r="24" spans="1:6" ht="13.5">
      <c r="A24" s="217" t="s">
        <v>29</v>
      </c>
      <c r="B24" s="226"/>
      <c r="C24" s="226"/>
      <c r="D24" s="233"/>
      <c r="E24" s="226"/>
      <c r="F24" s="244"/>
    </row>
    <row r="25" spans="1:6" ht="13.5">
      <c r="A25" s="217" t="s">
        <v>30</v>
      </c>
      <c r="B25" s="233">
        <v>265835</v>
      </c>
      <c r="C25" s="226">
        <v>285845.8</v>
      </c>
      <c r="D25" s="233">
        <f t="shared" si="0"/>
        <v>107.52752647318826</v>
      </c>
      <c r="E25" s="226">
        <v>324971.8</v>
      </c>
      <c r="F25" s="244">
        <f t="shared" si="1"/>
        <v>113.68779950588743</v>
      </c>
    </row>
    <row r="26" spans="1:6" ht="27.75">
      <c r="A26" s="9" t="s">
        <v>31</v>
      </c>
      <c r="B26" s="230"/>
      <c r="C26" s="226"/>
      <c r="D26" s="233"/>
      <c r="E26" s="226"/>
      <c r="F26" s="244"/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27.75">
      <c r="A28" s="254" t="s">
        <v>117</v>
      </c>
      <c r="B28" s="226"/>
      <c r="C28" s="226"/>
      <c r="D28" s="233"/>
      <c r="E28" s="226"/>
      <c r="F28" s="244"/>
    </row>
    <row r="29" spans="1:6" ht="13.5">
      <c r="A29" s="254" t="s">
        <v>127</v>
      </c>
      <c r="B29" s="226">
        <v>65.7</v>
      </c>
      <c r="C29" s="226">
        <v>83.7</v>
      </c>
      <c r="D29" s="233">
        <f t="shared" si="0"/>
        <v>127.3972602739726</v>
      </c>
      <c r="E29" s="226">
        <v>93.7</v>
      </c>
      <c r="F29" s="244">
        <f t="shared" si="1"/>
        <v>111.94743130227</v>
      </c>
    </row>
    <row r="30" spans="1:6" ht="13.5">
      <c r="A30" s="254" t="s">
        <v>118</v>
      </c>
      <c r="B30" s="226">
        <v>36.4</v>
      </c>
      <c r="C30" s="233">
        <v>13</v>
      </c>
      <c r="D30" s="233">
        <f t="shared" si="0"/>
        <v>35.714285714285715</v>
      </c>
      <c r="E30" s="226">
        <v>13.7</v>
      </c>
      <c r="F30" s="244">
        <f t="shared" si="1"/>
        <v>105.38461538461539</v>
      </c>
    </row>
    <row r="31" spans="1:6" ht="13.5">
      <c r="A31" s="254" t="s">
        <v>119</v>
      </c>
      <c r="B31" s="226"/>
      <c r="C31" s="226"/>
      <c r="D31" s="233"/>
      <c r="E31" s="226"/>
      <c r="F31" s="244"/>
    </row>
    <row r="32" spans="1:6" ht="13.5">
      <c r="A32" s="254" t="s">
        <v>120</v>
      </c>
      <c r="B32" s="226"/>
      <c r="C32" s="226"/>
      <c r="D32" s="233"/>
      <c r="E32" s="226"/>
      <c r="F32" s="244"/>
    </row>
    <row r="33" spans="1:6" ht="13.5">
      <c r="A33" s="254" t="s">
        <v>121</v>
      </c>
      <c r="B33" s="226"/>
      <c r="C33" s="226"/>
      <c r="D33" s="233"/>
      <c r="E33" s="226"/>
      <c r="F33" s="244"/>
    </row>
    <row r="34" spans="1:6" ht="13.5">
      <c r="A34" s="254" t="s">
        <v>122</v>
      </c>
      <c r="B34" s="226"/>
      <c r="C34" s="226"/>
      <c r="D34" s="233"/>
      <c r="E34" s="226"/>
      <c r="F34" s="244"/>
    </row>
    <row r="35" spans="1:6" ht="13.5">
      <c r="A35" s="254" t="s">
        <v>123</v>
      </c>
      <c r="B35" s="226"/>
      <c r="C35" s="226"/>
      <c r="D35" s="233"/>
      <c r="E35" s="226"/>
      <c r="F35" s="244"/>
    </row>
    <row r="36" spans="1:6" ht="13.5">
      <c r="A36" s="254" t="s">
        <v>124</v>
      </c>
      <c r="B36" s="226"/>
      <c r="C36" s="260"/>
      <c r="D36" s="233"/>
      <c r="E36" s="226"/>
      <c r="F36" s="244"/>
    </row>
    <row r="37" spans="1:6" ht="13.5">
      <c r="A37" s="254" t="s">
        <v>125</v>
      </c>
      <c r="B37" s="261">
        <v>314</v>
      </c>
      <c r="C37" s="261">
        <v>165</v>
      </c>
      <c r="D37" s="233">
        <f t="shared" si="0"/>
        <v>52.547770700636946</v>
      </c>
      <c r="E37" s="260">
        <v>175</v>
      </c>
      <c r="F37" s="244">
        <f t="shared" si="1"/>
        <v>106.06060606060606</v>
      </c>
    </row>
    <row r="38" spans="1:6" ht="13.5">
      <c r="A38" s="254" t="s">
        <v>126</v>
      </c>
      <c r="B38" s="260">
        <v>163.44</v>
      </c>
      <c r="C38" s="226">
        <v>105</v>
      </c>
      <c r="D38" s="233">
        <f t="shared" si="0"/>
        <v>64.24375917767988</v>
      </c>
      <c r="E38" s="261">
        <v>110</v>
      </c>
      <c r="F38" s="244">
        <f t="shared" si="1"/>
        <v>104.76190476190477</v>
      </c>
    </row>
    <row r="39" spans="1:6" ht="27.75">
      <c r="A39" s="219" t="s">
        <v>58</v>
      </c>
      <c r="B39" s="220">
        <f>B40+B41+B42</f>
        <v>517.4</v>
      </c>
      <c r="C39" s="220">
        <f>C40+C41+C42</f>
        <v>529</v>
      </c>
      <c r="D39" s="233">
        <f t="shared" si="0"/>
        <v>102.24197912640125</v>
      </c>
      <c r="E39" s="220">
        <f>E40+E41+E42</f>
        <v>550</v>
      </c>
      <c r="F39" s="244">
        <f t="shared" si="1"/>
        <v>103.96975425330812</v>
      </c>
    </row>
    <row r="40" spans="1:6" ht="13.5">
      <c r="A40" s="221" t="s">
        <v>87</v>
      </c>
      <c r="B40" s="220">
        <v>398.8</v>
      </c>
      <c r="C40" s="220">
        <v>410</v>
      </c>
      <c r="D40" s="233">
        <f t="shared" si="0"/>
        <v>102.80842527582747</v>
      </c>
      <c r="E40" s="220">
        <v>430</v>
      </c>
      <c r="F40" s="244">
        <f t="shared" si="1"/>
        <v>104.8780487804878</v>
      </c>
    </row>
    <row r="41" spans="1:6" ht="27.75">
      <c r="A41" s="221" t="s">
        <v>88</v>
      </c>
      <c r="B41" s="226">
        <v>30</v>
      </c>
      <c r="C41" s="226">
        <v>30</v>
      </c>
      <c r="D41" s="233">
        <f t="shared" si="0"/>
        <v>100</v>
      </c>
      <c r="E41" s="226">
        <v>30</v>
      </c>
      <c r="F41" s="244">
        <f t="shared" si="1"/>
        <v>100</v>
      </c>
    </row>
    <row r="42" spans="1:6" ht="13.5">
      <c r="A42" s="221" t="s">
        <v>89</v>
      </c>
      <c r="B42" s="220">
        <v>88.6</v>
      </c>
      <c r="C42" s="220">
        <v>89</v>
      </c>
      <c r="D42" s="233">
        <f t="shared" si="0"/>
        <v>100.45146726862303</v>
      </c>
      <c r="E42" s="220">
        <v>90</v>
      </c>
      <c r="F42" s="244">
        <f t="shared" si="1"/>
        <v>101.12359550561798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8" t="s">
        <v>90</v>
      </c>
      <c r="B44" s="226">
        <v>26</v>
      </c>
      <c r="C44" s="226">
        <v>28</v>
      </c>
      <c r="D44" s="233">
        <f t="shared" si="0"/>
        <v>107.6923076923077</v>
      </c>
      <c r="E44" s="226">
        <v>28</v>
      </c>
      <c r="F44" s="244">
        <f t="shared" si="1"/>
        <v>100</v>
      </c>
    </row>
    <row r="45" spans="1:6" ht="13.5">
      <c r="A45" s="8" t="s">
        <v>3</v>
      </c>
      <c r="B45" s="226"/>
      <c r="C45" s="226"/>
      <c r="D45" s="233"/>
      <c r="E45" s="226"/>
      <c r="F45" s="244"/>
    </row>
    <row r="46" spans="1:6" ht="13.5">
      <c r="A46" s="8" t="s">
        <v>4</v>
      </c>
      <c r="B46" s="226">
        <v>0.4</v>
      </c>
      <c r="C46" s="226">
        <v>0.4</v>
      </c>
      <c r="D46" s="233">
        <f t="shared" si="0"/>
        <v>100</v>
      </c>
      <c r="E46" s="226">
        <v>0.4</v>
      </c>
      <c r="F46" s="244">
        <f t="shared" si="1"/>
        <v>100</v>
      </c>
    </row>
    <row r="47" spans="1:6" ht="13.5">
      <c r="A47" s="8" t="s">
        <v>5</v>
      </c>
      <c r="B47" s="226">
        <v>2.9</v>
      </c>
      <c r="C47" s="226">
        <v>2.9</v>
      </c>
      <c r="D47" s="233">
        <f t="shared" si="0"/>
        <v>100</v>
      </c>
      <c r="E47" s="226">
        <v>2.9</v>
      </c>
      <c r="F47" s="244">
        <f t="shared" si="1"/>
        <v>100</v>
      </c>
    </row>
    <row r="48" spans="1:6" ht="13.5">
      <c r="A48" s="8" t="s">
        <v>6</v>
      </c>
      <c r="B48" s="226">
        <v>28</v>
      </c>
      <c r="C48" s="226">
        <v>28</v>
      </c>
      <c r="D48" s="233">
        <f t="shared" si="0"/>
        <v>100</v>
      </c>
      <c r="E48" s="226">
        <v>28</v>
      </c>
      <c r="F48" s="244">
        <f t="shared" si="1"/>
        <v>100</v>
      </c>
    </row>
    <row r="49" spans="1:6" ht="13.5">
      <c r="A49" s="8" t="s">
        <v>28</v>
      </c>
      <c r="B49" s="226">
        <v>3</v>
      </c>
      <c r="C49" s="226">
        <v>2.7</v>
      </c>
      <c r="D49" s="233">
        <f t="shared" si="0"/>
        <v>90</v>
      </c>
      <c r="E49" s="226">
        <v>3</v>
      </c>
      <c r="F49" s="244">
        <f t="shared" si="1"/>
        <v>111.1111111111111</v>
      </c>
    </row>
    <row r="50" spans="1:6" ht="13.5">
      <c r="A50" s="8" t="s">
        <v>38</v>
      </c>
      <c r="B50" s="226">
        <f>B51+B52+B53</f>
        <v>2.6</v>
      </c>
      <c r="C50" s="226">
        <v>2</v>
      </c>
      <c r="D50" s="233">
        <f t="shared" si="0"/>
        <v>76.92307692307692</v>
      </c>
      <c r="E50" s="226">
        <v>2.2</v>
      </c>
      <c r="F50" s="244">
        <f t="shared" si="1"/>
        <v>110.00000000000001</v>
      </c>
    </row>
    <row r="51" spans="1:6" ht="13.5">
      <c r="A51" s="221" t="s">
        <v>87</v>
      </c>
      <c r="B51" s="226">
        <v>0.2</v>
      </c>
      <c r="C51" s="226">
        <v>0.2</v>
      </c>
      <c r="D51" s="233">
        <f t="shared" si="0"/>
        <v>100</v>
      </c>
      <c r="E51" s="226">
        <v>0.2</v>
      </c>
      <c r="F51" s="244">
        <f t="shared" si="1"/>
        <v>100</v>
      </c>
    </row>
    <row r="52" spans="1:6" ht="27.75">
      <c r="A52" s="221" t="s">
        <v>88</v>
      </c>
      <c r="B52" s="226">
        <v>0.2</v>
      </c>
      <c r="C52" s="226">
        <v>0.2</v>
      </c>
      <c r="D52" s="233">
        <f t="shared" si="0"/>
        <v>100</v>
      </c>
      <c r="E52" s="226">
        <v>0.2</v>
      </c>
      <c r="F52" s="244">
        <f t="shared" si="1"/>
        <v>100</v>
      </c>
    </row>
    <row r="53" spans="1:6" ht="13.5">
      <c r="A53" s="221" t="s">
        <v>91</v>
      </c>
      <c r="B53" s="226">
        <v>2.2</v>
      </c>
      <c r="C53" s="226">
        <v>1.6</v>
      </c>
      <c r="D53" s="233">
        <f t="shared" si="0"/>
        <v>72.72727272727273</v>
      </c>
      <c r="E53" s="226">
        <f>E50-E51-E52</f>
        <v>1.8</v>
      </c>
      <c r="F53" s="244">
        <f t="shared" si="1"/>
        <v>112.5</v>
      </c>
    </row>
    <row r="54" spans="1:6" ht="13.5">
      <c r="A54" s="8" t="s">
        <v>39</v>
      </c>
      <c r="B54" s="226">
        <f>B55+B56+B57</f>
        <v>2.4000000000000004</v>
      </c>
      <c r="C54" s="226">
        <f>C55+C56+C57</f>
        <v>2.5999999999999996</v>
      </c>
      <c r="D54" s="233">
        <f t="shared" si="0"/>
        <v>108.3333333333333</v>
      </c>
      <c r="E54" s="226">
        <v>2.6</v>
      </c>
      <c r="F54" s="244">
        <f t="shared" si="1"/>
        <v>100.00000000000003</v>
      </c>
    </row>
    <row r="55" spans="1:6" ht="13.5">
      <c r="A55" s="221" t="s">
        <v>87</v>
      </c>
      <c r="B55" s="226">
        <v>0.4</v>
      </c>
      <c r="C55" s="226">
        <v>0.6</v>
      </c>
      <c r="D55" s="233">
        <f t="shared" si="0"/>
        <v>149.99999999999997</v>
      </c>
      <c r="E55" s="226">
        <v>0.55</v>
      </c>
      <c r="F55" s="244">
        <f t="shared" si="1"/>
        <v>91.66666666666667</v>
      </c>
    </row>
    <row r="56" spans="1:6" ht="27.75">
      <c r="A56" s="221" t="s">
        <v>88</v>
      </c>
      <c r="B56" s="226">
        <v>0.7</v>
      </c>
      <c r="C56" s="226">
        <v>0.7</v>
      </c>
      <c r="D56" s="233">
        <f t="shared" si="0"/>
        <v>100</v>
      </c>
      <c r="E56" s="226">
        <v>0.7</v>
      </c>
      <c r="F56" s="244">
        <f t="shared" si="1"/>
        <v>100</v>
      </c>
    </row>
    <row r="57" spans="1:6" ht="13.5">
      <c r="A57" s="221" t="s">
        <v>91</v>
      </c>
      <c r="B57" s="226">
        <v>1.3</v>
      </c>
      <c r="C57" s="226">
        <v>1.3</v>
      </c>
      <c r="D57" s="233">
        <f t="shared" si="0"/>
        <v>100</v>
      </c>
      <c r="E57" s="226">
        <v>1.3</v>
      </c>
      <c r="F57" s="244">
        <f t="shared" si="1"/>
        <v>100</v>
      </c>
    </row>
    <row r="58" spans="1:6" ht="13.5">
      <c r="A58" s="219" t="s">
        <v>66</v>
      </c>
      <c r="B58" s="226">
        <f>B59+B60+B61</f>
        <v>0.30000000000000004</v>
      </c>
      <c r="C58" s="226">
        <f>C59+C60+C61</f>
        <v>0.2</v>
      </c>
      <c r="D58" s="233">
        <f t="shared" si="0"/>
        <v>66.66666666666666</v>
      </c>
      <c r="E58" s="226">
        <f>E59+E60+E61</f>
        <v>0.30000000000000004</v>
      </c>
      <c r="F58" s="244">
        <f t="shared" si="1"/>
        <v>150.00000000000003</v>
      </c>
    </row>
    <row r="59" spans="1:6" ht="13.5">
      <c r="A59" s="221" t="s">
        <v>87</v>
      </c>
      <c r="B59" s="226">
        <v>0.2</v>
      </c>
      <c r="C59" s="226">
        <v>0.1</v>
      </c>
      <c r="D59" s="233">
        <f t="shared" si="0"/>
        <v>50</v>
      </c>
      <c r="E59" s="226">
        <v>0.2</v>
      </c>
      <c r="F59" s="244">
        <f t="shared" si="1"/>
        <v>200</v>
      </c>
    </row>
    <row r="60" spans="1:6" ht="27.75">
      <c r="A60" s="221" t="s">
        <v>88</v>
      </c>
      <c r="B60" s="226"/>
      <c r="C60" s="226"/>
      <c r="D60" s="233"/>
      <c r="E60" s="226"/>
      <c r="F60" s="244"/>
    </row>
    <row r="61" spans="1:6" ht="13.5">
      <c r="A61" s="221" t="s">
        <v>91</v>
      </c>
      <c r="B61" s="226">
        <v>0.1</v>
      </c>
      <c r="C61" s="226">
        <v>0.1</v>
      </c>
      <c r="D61" s="233">
        <f t="shared" si="0"/>
        <v>100</v>
      </c>
      <c r="E61" s="226">
        <v>0.1</v>
      </c>
      <c r="F61" s="244">
        <f t="shared" si="1"/>
        <v>100</v>
      </c>
    </row>
    <row r="62" spans="1:6" ht="13.5">
      <c r="A62" s="8" t="s">
        <v>40</v>
      </c>
      <c r="B62" s="238">
        <v>1.7</v>
      </c>
      <c r="C62" s="226">
        <v>1.6</v>
      </c>
      <c r="D62" s="233">
        <f t="shared" si="0"/>
        <v>94.11764705882354</v>
      </c>
      <c r="E62" s="226">
        <v>1.6</v>
      </c>
      <c r="F62" s="244">
        <f t="shared" si="1"/>
        <v>100</v>
      </c>
    </row>
    <row r="63" spans="1:6" ht="13.5">
      <c r="A63" s="221" t="s">
        <v>87</v>
      </c>
      <c r="B63" s="238">
        <v>1.4</v>
      </c>
      <c r="C63" s="226">
        <f>C62-C64-C65</f>
        <v>1.4000000000000001</v>
      </c>
      <c r="D63" s="233">
        <f t="shared" si="0"/>
        <v>100.00000000000003</v>
      </c>
      <c r="E63" s="226">
        <f>E62-E64-E65</f>
        <v>1.4000000000000001</v>
      </c>
      <c r="F63" s="244">
        <f t="shared" si="1"/>
        <v>100</v>
      </c>
    </row>
    <row r="64" spans="1:6" ht="27.75">
      <c r="A64" s="221" t="s">
        <v>88</v>
      </c>
      <c r="B64" s="226">
        <f>B62-B63-B65</f>
        <v>0</v>
      </c>
      <c r="C64" s="226"/>
      <c r="D64" s="233"/>
      <c r="E64" s="226"/>
      <c r="F64" s="244"/>
    </row>
    <row r="65" spans="1:6" ht="13.5">
      <c r="A65" s="221" t="s">
        <v>91</v>
      </c>
      <c r="B65" s="237">
        <v>0.3</v>
      </c>
      <c r="C65" s="226">
        <v>0.2</v>
      </c>
      <c r="D65" s="233">
        <f t="shared" si="0"/>
        <v>66.66666666666667</v>
      </c>
      <c r="E65" s="226">
        <v>0.2</v>
      </c>
      <c r="F65" s="244">
        <f t="shared" si="1"/>
        <v>100</v>
      </c>
    </row>
    <row r="66" spans="1:6" ht="13.5">
      <c r="A66" s="8" t="s">
        <v>41</v>
      </c>
      <c r="B66" s="226">
        <v>3.6</v>
      </c>
      <c r="C66" s="226">
        <f>C67+C68+C69</f>
        <v>3.3</v>
      </c>
      <c r="D66" s="233">
        <f t="shared" si="0"/>
        <v>91.66666666666666</v>
      </c>
      <c r="E66" s="226">
        <f>E67+E69</f>
        <v>3.3</v>
      </c>
      <c r="F66" s="244">
        <f t="shared" si="1"/>
        <v>100</v>
      </c>
    </row>
    <row r="67" spans="1:6" ht="13.5">
      <c r="A67" s="221" t="s">
        <v>87</v>
      </c>
      <c r="B67" s="226">
        <f>B66-B68-B69</f>
        <v>3.1</v>
      </c>
      <c r="C67" s="226">
        <v>2.8</v>
      </c>
      <c r="D67" s="233">
        <f t="shared" si="0"/>
        <v>90.32258064516128</v>
      </c>
      <c r="E67" s="226">
        <v>2.8</v>
      </c>
      <c r="F67" s="244">
        <f t="shared" si="1"/>
        <v>100</v>
      </c>
    </row>
    <row r="68" spans="1:6" ht="27.75">
      <c r="A68" s="221" t="s">
        <v>88</v>
      </c>
      <c r="B68" s="226"/>
      <c r="C68" s="226"/>
      <c r="D68" s="233"/>
      <c r="E68" s="226"/>
      <c r="F68" s="244"/>
    </row>
    <row r="69" spans="1:6" ht="13.5">
      <c r="A69" s="221" t="s">
        <v>91</v>
      </c>
      <c r="B69" s="226">
        <v>0.5</v>
      </c>
      <c r="C69" s="226">
        <v>0.5</v>
      </c>
      <c r="D69" s="233">
        <f t="shared" si="0"/>
        <v>100</v>
      </c>
      <c r="E69" s="226">
        <v>0.5</v>
      </c>
      <c r="F69" s="244">
        <f t="shared" si="1"/>
        <v>100</v>
      </c>
    </row>
    <row r="70" spans="1:6" ht="13.5">
      <c r="A70" s="8" t="s">
        <v>42</v>
      </c>
      <c r="B70" s="226">
        <v>1.2</v>
      </c>
      <c r="C70" s="226">
        <v>1.2</v>
      </c>
      <c r="D70" s="233">
        <f t="shared" si="0"/>
        <v>100</v>
      </c>
      <c r="E70" s="226">
        <v>1.2</v>
      </c>
      <c r="F70" s="244">
        <f t="shared" si="1"/>
        <v>100</v>
      </c>
    </row>
    <row r="71" spans="1:6" ht="13.5">
      <c r="A71" s="221" t="s">
        <v>87</v>
      </c>
      <c r="B71" s="226"/>
      <c r="C71" s="226"/>
      <c r="D71" s="233"/>
      <c r="E71" s="226"/>
      <c r="F71" s="244"/>
    </row>
    <row r="72" spans="1:6" ht="27.75">
      <c r="A72" s="221" t="s">
        <v>88</v>
      </c>
      <c r="B72" s="226"/>
      <c r="C72" s="226"/>
      <c r="D72" s="233"/>
      <c r="E72" s="226"/>
      <c r="F72" s="244"/>
    </row>
    <row r="73" spans="1:6" ht="13.5">
      <c r="A73" s="221" t="s">
        <v>91</v>
      </c>
      <c r="B73" s="226">
        <v>1.2</v>
      </c>
      <c r="C73" s="226">
        <v>1.2</v>
      </c>
      <c r="D73" s="233">
        <f t="shared" si="0"/>
        <v>100</v>
      </c>
      <c r="E73" s="226">
        <v>1.2</v>
      </c>
      <c r="F73" s="244">
        <f t="shared" si="1"/>
        <v>100</v>
      </c>
    </row>
    <row r="74" spans="1:6" ht="27.75">
      <c r="A74" s="219" t="s">
        <v>67</v>
      </c>
      <c r="B74" s="226">
        <v>0</v>
      </c>
      <c r="C74" s="226">
        <v>0</v>
      </c>
      <c r="D74" s="233"/>
      <c r="E74" s="226">
        <v>0</v>
      </c>
      <c r="F74" s="244"/>
    </row>
    <row r="75" spans="1:6" ht="13.5">
      <c r="A75" s="221" t="s">
        <v>87</v>
      </c>
      <c r="B75" s="226"/>
      <c r="C75" s="226"/>
      <c r="D75" s="233"/>
      <c r="E75" s="226"/>
      <c r="F75" s="244"/>
    </row>
    <row r="76" spans="1:6" ht="27.75">
      <c r="A76" s="221" t="s">
        <v>88</v>
      </c>
      <c r="B76" s="226">
        <v>0</v>
      </c>
      <c r="C76" s="226">
        <v>0</v>
      </c>
      <c r="D76" s="233"/>
      <c r="E76" s="226">
        <v>0</v>
      </c>
      <c r="F76" s="244"/>
    </row>
    <row r="77" spans="1:6" ht="13.5">
      <c r="A77" s="221" t="s">
        <v>91</v>
      </c>
      <c r="B77" s="226"/>
      <c r="C77" s="226"/>
      <c r="D77" s="233"/>
      <c r="E77" s="226"/>
      <c r="F77" s="244"/>
    </row>
    <row r="78" spans="1:6" ht="27.75">
      <c r="A78" s="218" t="s">
        <v>85</v>
      </c>
      <c r="B78" s="226"/>
      <c r="C78" s="226"/>
      <c r="D78" s="233"/>
      <c r="E78" s="226"/>
      <c r="F78" s="244"/>
    </row>
    <row r="79" spans="1:6" ht="13.5">
      <c r="A79" s="8" t="s">
        <v>86</v>
      </c>
      <c r="B79" s="226">
        <f>B80+B81+B82</f>
        <v>1170</v>
      </c>
      <c r="C79" s="226">
        <f>C80+C81+C82</f>
        <v>1165</v>
      </c>
      <c r="D79" s="233">
        <f aca="true" t="shared" si="2" ref="D79:D139">C79/B79*100</f>
        <v>99.57264957264957</v>
      </c>
      <c r="E79" s="226">
        <f>E80+E81+E82</f>
        <v>1195</v>
      </c>
      <c r="F79" s="244">
        <f aca="true" t="shared" si="3" ref="F79:F139">E79/C79*100</f>
        <v>102.57510729613735</v>
      </c>
    </row>
    <row r="80" spans="1:6" ht="13.5">
      <c r="A80" s="221" t="s">
        <v>87</v>
      </c>
      <c r="B80" s="226">
        <v>850</v>
      </c>
      <c r="C80" s="226">
        <v>850</v>
      </c>
      <c r="D80" s="233">
        <f t="shared" si="2"/>
        <v>100</v>
      </c>
      <c r="E80" s="226">
        <v>880</v>
      </c>
      <c r="F80" s="244">
        <f t="shared" si="3"/>
        <v>103.5294117647059</v>
      </c>
    </row>
    <row r="81" spans="1:6" ht="27.75">
      <c r="A81" s="221" t="s">
        <v>88</v>
      </c>
      <c r="B81" s="226"/>
      <c r="C81" s="226"/>
      <c r="D81" s="233"/>
      <c r="E81" s="226"/>
      <c r="F81" s="244"/>
    </row>
    <row r="82" spans="1:6" ht="13.5">
      <c r="A82" s="221" t="s">
        <v>91</v>
      </c>
      <c r="B82" s="226">
        <v>320</v>
      </c>
      <c r="C82" s="226">
        <v>315</v>
      </c>
      <c r="D82" s="233">
        <f t="shared" si="2"/>
        <v>98.4375</v>
      </c>
      <c r="E82" s="226">
        <v>315</v>
      </c>
      <c r="F82" s="244">
        <f t="shared" si="3"/>
        <v>100</v>
      </c>
    </row>
    <row r="83" spans="1:6" ht="27.75">
      <c r="A83" s="222" t="s">
        <v>92</v>
      </c>
      <c r="B83" s="226">
        <f>B84+B85+B86</f>
        <v>475</v>
      </c>
      <c r="C83" s="226">
        <f>C84+C85+C86</f>
        <v>480</v>
      </c>
      <c r="D83" s="233">
        <f t="shared" si="2"/>
        <v>101.05263157894737</v>
      </c>
      <c r="E83" s="226">
        <v>485</v>
      </c>
      <c r="F83" s="244">
        <f t="shared" si="3"/>
        <v>101.04166666666667</v>
      </c>
    </row>
    <row r="84" spans="1:6" ht="27.75">
      <c r="A84" s="223" t="s">
        <v>87</v>
      </c>
      <c r="B84" s="226">
        <v>380</v>
      </c>
      <c r="C84" s="226">
        <v>395</v>
      </c>
      <c r="D84" s="233">
        <f t="shared" si="2"/>
        <v>103.94736842105263</v>
      </c>
      <c r="E84" s="226">
        <f>E83-E85-E86</f>
        <v>400</v>
      </c>
      <c r="F84" s="244">
        <f t="shared" si="3"/>
        <v>101.26582278481013</v>
      </c>
    </row>
    <row r="85" spans="1:6" ht="42">
      <c r="A85" s="223" t="s">
        <v>88</v>
      </c>
      <c r="B85" s="226"/>
      <c r="C85" s="226"/>
      <c r="D85" s="233"/>
      <c r="E85" s="226"/>
      <c r="F85" s="244"/>
    </row>
    <row r="86" spans="1:6" ht="27.75">
      <c r="A86" s="223" t="s">
        <v>91</v>
      </c>
      <c r="B86" s="226">
        <v>95</v>
      </c>
      <c r="C86" s="226">
        <v>85</v>
      </c>
      <c r="D86" s="233">
        <f t="shared" si="2"/>
        <v>89.47368421052632</v>
      </c>
      <c r="E86" s="226">
        <v>85</v>
      </c>
      <c r="F86" s="244">
        <f t="shared" si="3"/>
        <v>100</v>
      </c>
    </row>
    <row r="87" spans="1:6" ht="13.5">
      <c r="A87" s="8" t="s">
        <v>93</v>
      </c>
      <c r="B87" s="226">
        <f>B88+B89+B90</f>
        <v>1030</v>
      </c>
      <c r="C87" s="226">
        <f>C88+C89+C90</f>
        <v>1060</v>
      </c>
      <c r="D87" s="233">
        <f t="shared" si="2"/>
        <v>102.9126213592233</v>
      </c>
      <c r="E87" s="226">
        <f>E88+E89+E90</f>
        <v>1160</v>
      </c>
      <c r="F87" s="244">
        <f t="shared" si="3"/>
        <v>109.43396226415094</v>
      </c>
    </row>
    <row r="88" spans="1:6" ht="13.5">
      <c r="A88" s="221" t="s">
        <v>87</v>
      </c>
      <c r="B88" s="226">
        <v>260</v>
      </c>
      <c r="C88" s="226">
        <v>300</v>
      </c>
      <c r="D88" s="233">
        <f t="shared" si="2"/>
        <v>115.38461538461537</v>
      </c>
      <c r="E88" s="226">
        <v>400</v>
      </c>
      <c r="F88" s="244">
        <f t="shared" si="3"/>
        <v>133.33333333333331</v>
      </c>
    </row>
    <row r="89" spans="1:6" ht="27.75">
      <c r="A89" s="221" t="s">
        <v>88</v>
      </c>
      <c r="B89" s="226"/>
      <c r="C89" s="226"/>
      <c r="D89" s="233"/>
      <c r="E89" s="226"/>
      <c r="F89" s="244"/>
    </row>
    <row r="90" spans="1:6" ht="13.5">
      <c r="A90" s="221" t="s">
        <v>91</v>
      </c>
      <c r="B90" s="226">
        <v>770</v>
      </c>
      <c r="C90" s="226">
        <v>760</v>
      </c>
      <c r="D90" s="233">
        <f t="shared" si="2"/>
        <v>98.7012987012987</v>
      </c>
      <c r="E90" s="226">
        <v>760</v>
      </c>
      <c r="F90" s="244">
        <f t="shared" si="3"/>
        <v>100</v>
      </c>
    </row>
    <row r="91" spans="1:6" ht="13.5">
      <c r="A91" s="8" t="s">
        <v>94</v>
      </c>
      <c r="B91" s="226">
        <v>270</v>
      </c>
      <c r="C91" s="226">
        <v>280</v>
      </c>
      <c r="D91" s="233">
        <f t="shared" si="2"/>
        <v>103.7037037037037</v>
      </c>
      <c r="E91" s="226">
        <v>280</v>
      </c>
      <c r="F91" s="244">
        <f t="shared" si="3"/>
        <v>100</v>
      </c>
    </row>
    <row r="92" spans="1:6" ht="13.5">
      <c r="A92" s="8" t="s">
        <v>95</v>
      </c>
      <c r="B92" s="226">
        <v>115</v>
      </c>
      <c r="C92" s="226">
        <v>115</v>
      </c>
      <c r="D92" s="233">
        <f t="shared" si="2"/>
        <v>100</v>
      </c>
      <c r="E92" s="226">
        <v>115</v>
      </c>
      <c r="F92" s="244">
        <f t="shared" si="3"/>
        <v>100</v>
      </c>
    </row>
    <row r="93" spans="1:6" ht="13.5">
      <c r="A93" s="8"/>
      <c r="B93" s="226"/>
      <c r="C93" s="226"/>
      <c r="D93" s="233"/>
      <c r="E93" s="226"/>
      <c r="F93" s="244"/>
    </row>
    <row r="94" spans="1:6" ht="13.5">
      <c r="A94" s="9" t="s">
        <v>59</v>
      </c>
      <c r="B94" s="226">
        <v>47200</v>
      </c>
      <c r="C94" s="226">
        <v>52140</v>
      </c>
      <c r="D94" s="233">
        <f t="shared" si="2"/>
        <v>110.46610169491527</v>
      </c>
      <c r="E94" s="226">
        <v>56390</v>
      </c>
      <c r="F94" s="244">
        <f t="shared" si="3"/>
        <v>108.1511315688531</v>
      </c>
    </row>
    <row r="95" spans="1:6" ht="13.5">
      <c r="A95" s="9" t="s">
        <v>60</v>
      </c>
      <c r="B95" s="226">
        <v>6600</v>
      </c>
      <c r="C95" s="226">
        <v>7600</v>
      </c>
      <c r="D95" s="233">
        <f t="shared" si="2"/>
        <v>115.15151515151516</v>
      </c>
      <c r="E95" s="226">
        <v>8730</v>
      </c>
      <c r="F95" s="244">
        <f t="shared" si="3"/>
        <v>114.86842105263158</v>
      </c>
    </row>
    <row r="96" spans="1:6" ht="13.5">
      <c r="A96" s="9" t="s">
        <v>61</v>
      </c>
      <c r="B96" s="226">
        <v>20000</v>
      </c>
      <c r="C96" s="226">
        <v>23430</v>
      </c>
      <c r="D96" s="233">
        <f t="shared" si="2"/>
        <v>117.15</v>
      </c>
      <c r="E96" s="226">
        <v>26300</v>
      </c>
      <c r="F96" s="244">
        <f t="shared" si="3"/>
        <v>112.24925309432352</v>
      </c>
    </row>
    <row r="97" spans="1:6" ht="42">
      <c r="A97" s="9" t="s">
        <v>62</v>
      </c>
      <c r="B97" s="226"/>
      <c r="C97" s="226"/>
      <c r="D97" s="233"/>
      <c r="E97" s="226"/>
      <c r="F97" s="244"/>
    </row>
    <row r="98" spans="1:6" ht="27.75">
      <c r="A98" s="9" t="s">
        <v>63</v>
      </c>
      <c r="B98" s="226">
        <v>10600</v>
      </c>
      <c r="C98" s="226">
        <v>9800</v>
      </c>
      <c r="D98" s="233">
        <f t="shared" si="2"/>
        <v>92.45283018867924</v>
      </c>
      <c r="E98" s="226">
        <v>10200</v>
      </c>
      <c r="F98" s="244">
        <f t="shared" si="3"/>
        <v>104.08163265306123</v>
      </c>
    </row>
    <row r="99" spans="1:6" ht="27.75">
      <c r="A99" s="9" t="s">
        <v>64</v>
      </c>
      <c r="B99" s="226">
        <v>56000</v>
      </c>
      <c r="C99" s="226">
        <v>116700</v>
      </c>
      <c r="D99" s="233">
        <f t="shared" si="2"/>
        <v>208.39285714285714</v>
      </c>
      <c r="E99" s="226">
        <v>132600</v>
      </c>
      <c r="F99" s="244">
        <f t="shared" si="3"/>
        <v>113.62467866323907</v>
      </c>
    </row>
    <row r="100" spans="1:6" ht="27.75">
      <c r="A100" s="9" t="s">
        <v>68</v>
      </c>
      <c r="B100" s="226">
        <v>2900</v>
      </c>
      <c r="C100" s="226">
        <v>2288.1</v>
      </c>
      <c r="D100" s="233">
        <f t="shared" si="2"/>
        <v>78.89999999999999</v>
      </c>
      <c r="E100" s="226">
        <v>2500.9</v>
      </c>
      <c r="F100" s="244">
        <f t="shared" si="3"/>
        <v>109.30029281936979</v>
      </c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8" t="s">
        <v>8</v>
      </c>
      <c r="B102" s="226">
        <v>0.56</v>
      </c>
      <c r="C102" s="226">
        <v>0.645</v>
      </c>
      <c r="D102" s="233">
        <f t="shared" si="2"/>
        <v>115.17857142857142</v>
      </c>
      <c r="E102" s="226">
        <v>0.65</v>
      </c>
      <c r="F102" s="244">
        <f t="shared" si="3"/>
        <v>100.7751937984496</v>
      </c>
    </row>
    <row r="103" spans="1:6" ht="13.5">
      <c r="A103" s="224" t="s">
        <v>9</v>
      </c>
      <c r="B103" s="226"/>
      <c r="C103" s="226"/>
      <c r="D103" s="233"/>
      <c r="E103" s="226"/>
      <c r="F103" s="244"/>
    </row>
    <row r="104" spans="1:6" ht="13.5">
      <c r="A104" s="8" t="s">
        <v>10</v>
      </c>
      <c r="B104" s="226">
        <v>1.587</v>
      </c>
      <c r="C104" s="226">
        <v>1.58</v>
      </c>
      <c r="D104" s="233">
        <f t="shared" si="2"/>
        <v>99.55891619407689</v>
      </c>
      <c r="E104" s="226">
        <v>1.589</v>
      </c>
      <c r="F104" s="244">
        <f t="shared" si="3"/>
        <v>100.56962025316456</v>
      </c>
    </row>
    <row r="105" spans="1:6" ht="27.75">
      <c r="A105" s="8" t="s">
        <v>11</v>
      </c>
      <c r="B105" s="226">
        <v>0.438</v>
      </c>
      <c r="C105" s="226">
        <v>0.438</v>
      </c>
      <c r="D105" s="233">
        <f t="shared" si="2"/>
        <v>100</v>
      </c>
      <c r="E105" s="226">
        <v>0.438</v>
      </c>
      <c r="F105" s="244">
        <f t="shared" si="3"/>
        <v>100</v>
      </c>
    </row>
    <row r="106" spans="1:6" ht="27.75">
      <c r="A106" s="8" t="s">
        <v>12</v>
      </c>
      <c r="B106" s="226">
        <v>0</v>
      </c>
      <c r="C106" s="226">
        <v>0</v>
      </c>
      <c r="D106" s="233"/>
      <c r="E106" s="226">
        <v>0</v>
      </c>
      <c r="F106" s="244"/>
    </row>
    <row r="107" spans="1:6" ht="27.75">
      <c r="A107" s="8" t="s">
        <v>13</v>
      </c>
      <c r="B107" s="226">
        <v>0</v>
      </c>
      <c r="C107" s="226">
        <v>0</v>
      </c>
      <c r="D107" s="233"/>
      <c r="E107" s="226">
        <v>0</v>
      </c>
      <c r="F107" s="244"/>
    </row>
    <row r="108" spans="1:6" ht="13.5">
      <c r="A108" s="224" t="s">
        <v>14</v>
      </c>
      <c r="B108" s="226">
        <v>0</v>
      </c>
      <c r="C108" s="226">
        <v>0</v>
      </c>
      <c r="D108" s="233"/>
      <c r="E108" s="226">
        <v>0</v>
      </c>
      <c r="F108" s="244"/>
    </row>
    <row r="109" spans="1:6" ht="27.75">
      <c r="A109" s="221" t="s">
        <v>12</v>
      </c>
      <c r="B109" s="226">
        <v>0</v>
      </c>
      <c r="C109" s="226">
        <v>0</v>
      </c>
      <c r="D109" s="233"/>
      <c r="E109" s="226">
        <v>0</v>
      </c>
      <c r="F109" s="244"/>
    </row>
    <row r="110" spans="1:6" ht="27.75">
      <c r="A110" s="221" t="s">
        <v>13</v>
      </c>
      <c r="B110" s="226">
        <v>0</v>
      </c>
      <c r="C110" s="226">
        <v>0</v>
      </c>
      <c r="D110" s="233"/>
      <c r="E110" s="226">
        <v>0</v>
      </c>
      <c r="F110" s="244"/>
    </row>
    <row r="111" spans="1:6" ht="42">
      <c r="A111" s="8" t="s">
        <v>15</v>
      </c>
      <c r="B111" s="226">
        <v>83.6</v>
      </c>
      <c r="C111" s="226">
        <v>84.4</v>
      </c>
      <c r="D111" s="233">
        <f t="shared" si="2"/>
        <v>100.95693779904306</v>
      </c>
      <c r="E111" s="226">
        <v>84.5</v>
      </c>
      <c r="F111" s="244">
        <f t="shared" si="3"/>
        <v>100.11848341232228</v>
      </c>
    </row>
    <row r="112" spans="1:6" ht="13.5">
      <c r="A112" s="224" t="s">
        <v>16</v>
      </c>
      <c r="B112" s="226"/>
      <c r="C112" s="226"/>
      <c r="D112" s="233"/>
      <c r="E112" s="226"/>
      <c r="F112" s="244"/>
    </row>
    <row r="113" spans="1:6" ht="27.75">
      <c r="A113" s="8" t="s">
        <v>17</v>
      </c>
      <c r="B113" s="226">
        <v>7.2247</v>
      </c>
      <c r="C113" s="226">
        <v>4.7</v>
      </c>
      <c r="D113" s="233">
        <f t="shared" si="2"/>
        <v>65.05460434343294</v>
      </c>
      <c r="E113" s="226">
        <v>4.8</v>
      </c>
      <c r="F113" s="244">
        <f t="shared" si="3"/>
        <v>102.12765957446808</v>
      </c>
    </row>
    <row r="114" spans="1:6" ht="42">
      <c r="A114" s="8" t="s">
        <v>18</v>
      </c>
      <c r="B114" s="226">
        <v>7.2247</v>
      </c>
      <c r="C114" s="226">
        <v>4.7</v>
      </c>
      <c r="D114" s="233">
        <f t="shared" si="2"/>
        <v>65.05460434343294</v>
      </c>
      <c r="E114" s="226">
        <v>4.8</v>
      </c>
      <c r="F114" s="244">
        <f t="shared" si="3"/>
        <v>102.12765957446808</v>
      </c>
    </row>
    <row r="115" spans="1:6" ht="13.5">
      <c r="A115" s="8" t="s">
        <v>19</v>
      </c>
      <c r="B115" s="226"/>
      <c r="C115" s="226"/>
      <c r="D115" s="233"/>
      <c r="E115" s="226"/>
      <c r="F115" s="244"/>
    </row>
    <row r="116" spans="1:6" ht="13.5">
      <c r="A116" s="8" t="s">
        <v>20</v>
      </c>
      <c r="B116" s="226"/>
      <c r="C116" s="226"/>
      <c r="D116" s="233"/>
      <c r="E116" s="226"/>
      <c r="F116" s="244"/>
    </row>
    <row r="117" spans="1:6" ht="27.75">
      <c r="A117" s="8" t="s">
        <v>21</v>
      </c>
      <c r="B117" s="226"/>
      <c r="C117" s="226"/>
      <c r="D117" s="233"/>
      <c r="E117" s="226"/>
      <c r="F117" s="244"/>
    </row>
    <row r="118" spans="1:6" ht="27.75">
      <c r="A118" s="8" t="s">
        <v>22</v>
      </c>
      <c r="B118" s="226">
        <v>22.3</v>
      </c>
      <c r="C118" s="233">
        <v>22.6</v>
      </c>
      <c r="D118" s="233">
        <f t="shared" si="2"/>
        <v>101.34529147982063</v>
      </c>
      <c r="E118" s="253">
        <v>22.97</v>
      </c>
      <c r="F118" s="244">
        <f t="shared" si="3"/>
        <v>101.63716814159291</v>
      </c>
    </row>
    <row r="119" spans="1:6" ht="27.75">
      <c r="A119" s="224" t="s">
        <v>23</v>
      </c>
      <c r="B119" s="226"/>
      <c r="C119" s="226"/>
      <c r="D119" s="233"/>
      <c r="E119" s="226"/>
      <c r="F119" s="244"/>
    </row>
    <row r="120" spans="1:6" ht="13.5">
      <c r="A120" s="8" t="s">
        <v>32</v>
      </c>
      <c r="B120" s="226">
        <v>1.75</v>
      </c>
      <c r="C120" s="226">
        <v>1.75</v>
      </c>
      <c r="D120" s="233">
        <f t="shared" si="2"/>
        <v>100</v>
      </c>
      <c r="E120" s="226">
        <v>1.75</v>
      </c>
      <c r="F120" s="244">
        <f t="shared" si="3"/>
        <v>100</v>
      </c>
    </row>
    <row r="121" spans="1:6" ht="13.5">
      <c r="A121" s="8" t="s">
        <v>98</v>
      </c>
      <c r="B121" s="226">
        <v>25</v>
      </c>
      <c r="C121" s="226">
        <v>25</v>
      </c>
      <c r="D121" s="233">
        <f t="shared" si="2"/>
        <v>100</v>
      </c>
      <c r="E121" s="226">
        <v>25</v>
      </c>
      <c r="F121" s="244">
        <f t="shared" si="3"/>
        <v>100</v>
      </c>
    </row>
    <row r="122" spans="1:6" ht="27.75">
      <c r="A122" s="8" t="s">
        <v>43</v>
      </c>
      <c r="B122" s="226">
        <v>18.2</v>
      </c>
      <c r="C122" s="226">
        <v>18.2</v>
      </c>
      <c r="D122" s="233">
        <f t="shared" si="2"/>
        <v>100</v>
      </c>
      <c r="E122" s="226">
        <v>18.2</v>
      </c>
      <c r="F122" s="244">
        <f t="shared" si="3"/>
        <v>100</v>
      </c>
    </row>
    <row r="123" spans="1:6" ht="13.5">
      <c r="A123" s="8" t="s">
        <v>33</v>
      </c>
      <c r="B123" s="233">
        <v>1</v>
      </c>
      <c r="C123" s="233">
        <v>1</v>
      </c>
      <c r="D123" s="233">
        <f t="shared" si="2"/>
        <v>100</v>
      </c>
      <c r="E123" s="233">
        <v>1</v>
      </c>
      <c r="F123" s="244">
        <f t="shared" si="3"/>
        <v>100</v>
      </c>
    </row>
    <row r="124" spans="1:6" ht="27.75">
      <c r="A124" s="8" t="s">
        <v>34</v>
      </c>
      <c r="B124" s="226">
        <v>4.7</v>
      </c>
      <c r="C124" s="226">
        <v>4.7</v>
      </c>
      <c r="D124" s="233">
        <f t="shared" si="2"/>
        <v>100</v>
      </c>
      <c r="E124" s="226">
        <v>4.7</v>
      </c>
      <c r="F124" s="244">
        <f t="shared" si="3"/>
        <v>100</v>
      </c>
    </row>
    <row r="125" spans="1:6" ht="42">
      <c r="A125" s="8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8" t="s">
        <v>24</v>
      </c>
      <c r="B126" s="233">
        <v>297</v>
      </c>
      <c r="C126" s="226">
        <v>295.4</v>
      </c>
      <c r="D126" s="233">
        <f t="shared" si="2"/>
        <v>99.46127946127945</v>
      </c>
      <c r="E126" s="226">
        <v>292.6</v>
      </c>
      <c r="F126" s="244">
        <f t="shared" si="3"/>
        <v>99.05213270142181</v>
      </c>
    </row>
    <row r="127" spans="1:6" ht="27.75">
      <c r="A127" s="8" t="s">
        <v>97</v>
      </c>
      <c r="B127" s="226">
        <v>335</v>
      </c>
      <c r="C127" s="226">
        <v>335</v>
      </c>
      <c r="D127" s="233">
        <f t="shared" si="2"/>
        <v>100</v>
      </c>
      <c r="E127" s="226">
        <v>335</v>
      </c>
      <c r="F127" s="244">
        <f t="shared" si="3"/>
        <v>100</v>
      </c>
    </row>
    <row r="128" spans="1:6" ht="27.75">
      <c r="A128" s="8" t="s">
        <v>82</v>
      </c>
      <c r="B128" s="226">
        <v>876</v>
      </c>
      <c r="C128" s="226">
        <v>876</v>
      </c>
      <c r="D128" s="233">
        <f t="shared" si="2"/>
        <v>100</v>
      </c>
      <c r="E128" s="226">
        <v>1000</v>
      </c>
      <c r="F128" s="244">
        <f t="shared" si="3"/>
        <v>114.15525114155251</v>
      </c>
    </row>
    <row r="129" spans="1:6" ht="27.75">
      <c r="A129" s="8" t="s">
        <v>99</v>
      </c>
      <c r="B129" s="226">
        <v>22.5</v>
      </c>
      <c r="C129" s="226">
        <v>26.3</v>
      </c>
      <c r="D129" s="233">
        <f t="shared" si="2"/>
        <v>116.88888888888889</v>
      </c>
      <c r="E129" s="226">
        <v>28.7</v>
      </c>
      <c r="F129" s="244">
        <f t="shared" si="3"/>
        <v>109.12547528517109</v>
      </c>
    </row>
    <row r="130" spans="1:6" ht="27.75">
      <c r="A130" s="218" t="s">
        <v>35</v>
      </c>
      <c r="B130" s="226">
        <f>B131+B132+B133+B134</f>
        <v>231</v>
      </c>
      <c r="C130" s="226">
        <f>C131+C132+C133+C134</f>
        <v>231</v>
      </c>
      <c r="D130" s="233">
        <f t="shared" si="2"/>
        <v>100</v>
      </c>
      <c r="E130" s="226">
        <f>E131+E132+E133+E134</f>
        <v>231</v>
      </c>
      <c r="F130" s="244">
        <f t="shared" si="3"/>
        <v>100</v>
      </c>
    </row>
    <row r="131" spans="1:6" ht="27.75">
      <c r="A131" s="221" t="s">
        <v>70</v>
      </c>
      <c r="B131" s="226">
        <v>2</v>
      </c>
      <c r="C131" s="226">
        <v>2</v>
      </c>
      <c r="D131" s="233">
        <f t="shared" si="2"/>
        <v>100</v>
      </c>
      <c r="E131" s="226">
        <v>2</v>
      </c>
      <c r="F131" s="244">
        <f t="shared" si="3"/>
        <v>100</v>
      </c>
    </row>
    <row r="132" spans="1:6" ht="27.75">
      <c r="A132" s="221" t="s">
        <v>71</v>
      </c>
      <c r="B132" s="226">
        <v>10</v>
      </c>
      <c r="C132" s="226">
        <v>10</v>
      </c>
      <c r="D132" s="233">
        <f t="shared" si="2"/>
        <v>100</v>
      </c>
      <c r="E132" s="226">
        <v>10</v>
      </c>
      <c r="F132" s="244">
        <f t="shared" si="3"/>
        <v>100</v>
      </c>
    </row>
    <row r="133" spans="1:6" ht="27.75">
      <c r="A133" s="221" t="s">
        <v>72</v>
      </c>
      <c r="B133" s="226">
        <v>69</v>
      </c>
      <c r="C133" s="226">
        <v>69</v>
      </c>
      <c r="D133" s="233">
        <f t="shared" si="2"/>
        <v>100</v>
      </c>
      <c r="E133" s="226">
        <v>69</v>
      </c>
      <c r="F133" s="244">
        <f t="shared" si="3"/>
        <v>100</v>
      </c>
    </row>
    <row r="134" spans="1:6" ht="13.5">
      <c r="A134" s="221" t="s">
        <v>69</v>
      </c>
      <c r="B134" s="226">
        <v>150</v>
      </c>
      <c r="C134" s="226">
        <v>150</v>
      </c>
      <c r="D134" s="233">
        <f t="shared" si="2"/>
        <v>100</v>
      </c>
      <c r="E134" s="226">
        <v>150</v>
      </c>
      <c r="F134" s="244">
        <f t="shared" si="3"/>
        <v>100</v>
      </c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6" ht="13.5">
      <c r="A136" s="8" t="s">
        <v>74</v>
      </c>
      <c r="B136" s="226">
        <v>19</v>
      </c>
      <c r="C136" s="226">
        <v>19</v>
      </c>
      <c r="D136" s="233">
        <f t="shared" si="2"/>
        <v>100</v>
      </c>
      <c r="E136" s="226">
        <v>19</v>
      </c>
      <c r="F136" s="244">
        <f t="shared" si="3"/>
        <v>100</v>
      </c>
    </row>
    <row r="137" spans="1:6" ht="13.5">
      <c r="A137" s="8" t="s">
        <v>75</v>
      </c>
      <c r="B137" s="226">
        <v>99.9</v>
      </c>
      <c r="C137" s="226">
        <v>99.9</v>
      </c>
      <c r="D137" s="233">
        <f t="shared" si="2"/>
        <v>100</v>
      </c>
      <c r="E137" s="226">
        <v>99.9</v>
      </c>
      <c r="F137" s="244">
        <f t="shared" si="3"/>
        <v>100</v>
      </c>
    </row>
    <row r="138" spans="1:6" ht="13.5">
      <c r="A138" s="8" t="s">
        <v>76</v>
      </c>
      <c r="B138" s="226"/>
      <c r="C138" s="226"/>
      <c r="D138" s="233"/>
      <c r="E138" s="226"/>
      <c r="F138" s="244"/>
    </row>
    <row r="139" spans="1:6" ht="27.75">
      <c r="A139" s="8" t="s">
        <v>80</v>
      </c>
      <c r="B139" s="226">
        <v>113.3</v>
      </c>
      <c r="C139" s="226">
        <v>113.3</v>
      </c>
      <c r="D139" s="233">
        <f t="shared" si="2"/>
        <v>100</v>
      </c>
      <c r="E139" s="226">
        <v>113.3</v>
      </c>
      <c r="F139" s="244">
        <f t="shared" si="3"/>
        <v>100</v>
      </c>
    </row>
    <row r="140" spans="1:6" ht="13.5">
      <c r="A140" s="221" t="s">
        <v>77</v>
      </c>
      <c r="B140" s="226">
        <v>56.3</v>
      </c>
      <c r="C140" s="226">
        <v>56.3</v>
      </c>
      <c r="D140" s="233">
        <f>C140/B140*100</f>
        <v>100</v>
      </c>
      <c r="E140" s="226">
        <v>56.3</v>
      </c>
      <c r="F140" s="244">
        <f>E140/C140*100</f>
        <v>100</v>
      </c>
    </row>
    <row r="141" spans="1:6" ht="42">
      <c r="A141" s="219" t="s">
        <v>78</v>
      </c>
      <c r="B141" s="226">
        <v>51.4</v>
      </c>
      <c r="C141" s="226">
        <v>51.4</v>
      </c>
      <c r="D141" s="233">
        <f>C141/B141*100</f>
        <v>100</v>
      </c>
      <c r="E141" s="226">
        <v>51.4</v>
      </c>
      <c r="F141" s="244">
        <f>E141/C141*100</f>
        <v>100</v>
      </c>
    </row>
    <row r="142" spans="1:6" ht="27.75">
      <c r="A142" s="219" t="s">
        <v>83</v>
      </c>
      <c r="B142" s="226">
        <v>293.7</v>
      </c>
      <c r="C142" s="226">
        <v>300</v>
      </c>
      <c r="D142" s="233">
        <f>C142/B142*100</f>
        <v>102.1450459652707</v>
      </c>
      <c r="E142" s="226">
        <v>450</v>
      </c>
      <c r="F142" s="244">
        <f>E142/C142*100</f>
        <v>150</v>
      </c>
    </row>
    <row r="143" spans="1:6" ht="42">
      <c r="A143" s="219" t="s">
        <v>84</v>
      </c>
      <c r="B143" s="226">
        <v>89.5</v>
      </c>
      <c r="C143" s="226">
        <v>89.5</v>
      </c>
      <c r="D143" s="233">
        <f>C143/B143*100</f>
        <v>100</v>
      </c>
      <c r="E143" s="226">
        <v>89.8</v>
      </c>
      <c r="F143" s="244">
        <f>E143/C143*100</f>
        <v>100.33519553072625</v>
      </c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55" t="s">
        <v>81</v>
      </c>
      <c r="B145" s="247"/>
      <c r="C145" s="247"/>
      <c r="D145" s="248"/>
      <c r="E145" s="247"/>
      <c r="F145" s="249"/>
    </row>
    <row r="147" spans="1:6" ht="13.5">
      <c r="A147" s="25" t="s">
        <v>179</v>
      </c>
      <c r="B147" s="25"/>
      <c r="C147" s="25"/>
      <c r="D147" s="317" t="s">
        <v>180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</cols>
  <sheetData>
    <row r="1" spans="1:6" ht="13.5">
      <c r="A1" s="72"/>
      <c r="B1" s="321" t="s">
        <v>143</v>
      </c>
      <c r="C1" s="321"/>
      <c r="D1" s="321"/>
      <c r="E1" s="321"/>
      <c r="F1" s="321"/>
    </row>
    <row r="2" spans="1:6" ht="13.5">
      <c r="A2" s="72"/>
      <c r="B2" s="321" t="s">
        <v>181</v>
      </c>
      <c r="C2" s="321"/>
      <c r="D2" s="321"/>
      <c r="E2" s="321"/>
      <c r="F2" s="321"/>
    </row>
    <row r="3" spans="1:6" ht="13.5">
      <c r="A3" s="72"/>
      <c r="B3" s="321" t="s">
        <v>148</v>
      </c>
      <c r="C3" s="321"/>
      <c r="D3" s="321"/>
      <c r="E3" s="321"/>
      <c r="F3" s="321"/>
    </row>
    <row r="4" spans="1:6" ht="13.5">
      <c r="A4" s="72"/>
      <c r="B4" s="321" t="s">
        <v>145</v>
      </c>
      <c r="C4" s="321"/>
      <c r="D4" s="321"/>
      <c r="E4" s="321"/>
      <c r="F4" s="321"/>
    </row>
    <row r="5" spans="1:6" ht="13.5">
      <c r="A5" s="72"/>
      <c r="B5" s="321" t="s">
        <v>146</v>
      </c>
      <c r="C5" s="321"/>
      <c r="D5" s="321"/>
      <c r="E5" s="321"/>
      <c r="F5" s="321"/>
    </row>
    <row r="6" spans="1:6" ht="13.5">
      <c r="A6" s="72"/>
      <c r="B6" s="321" t="s">
        <v>147</v>
      </c>
      <c r="C6" s="321"/>
      <c r="D6" s="321"/>
      <c r="E6" s="321"/>
      <c r="F6" s="321"/>
    </row>
    <row r="7" spans="1:6" ht="12">
      <c r="A7" s="316" t="s">
        <v>182</v>
      </c>
      <c r="B7" s="316"/>
      <c r="C7" s="316"/>
      <c r="D7" s="316"/>
      <c r="E7" s="316"/>
      <c r="F7" s="316"/>
    </row>
    <row r="8" spans="1:6" ht="17.2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216" t="s">
        <v>47</v>
      </c>
      <c r="B12" s="257">
        <v>1.244</v>
      </c>
      <c r="C12" s="257">
        <v>1.236</v>
      </c>
      <c r="D12" s="227">
        <f>C12/B12*100</f>
        <v>99.35691318327974</v>
      </c>
      <c r="E12" s="257">
        <v>1.239</v>
      </c>
      <c r="F12" s="228">
        <f>E12/C12*100</f>
        <v>100.24271844660196</v>
      </c>
    </row>
    <row r="13" spans="1:6" ht="27.75">
      <c r="A13" s="8" t="s">
        <v>54</v>
      </c>
      <c r="B13" s="230">
        <v>6.832</v>
      </c>
      <c r="C13" s="226">
        <v>7.714</v>
      </c>
      <c r="D13" s="233">
        <f aca="true" t="shared" si="0" ref="D13:D76">C13/B13*100</f>
        <v>112.90983606557378</v>
      </c>
      <c r="E13" s="226">
        <v>8.721</v>
      </c>
      <c r="F13" s="244">
        <f aca="true" t="shared" si="1" ref="F13:F76">E13/C13*100</f>
        <v>113.05418719211822</v>
      </c>
    </row>
    <row r="14" spans="1:6" ht="27.75">
      <c r="A14" s="8" t="s">
        <v>52</v>
      </c>
      <c r="B14" s="230">
        <v>0.656</v>
      </c>
      <c r="C14" s="230">
        <v>0.661</v>
      </c>
      <c r="D14" s="233">
        <f t="shared" si="0"/>
        <v>100.76219512195121</v>
      </c>
      <c r="E14" s="230">
        <v>0.66</v>
      </c>
      <c r="F14" s="244">
        <f t="shared" si="1"/>
        <v>99.84871406959152</v>
      </c>
    </row>
    <row r="15" spans="1:6" ht="13.5">
      <c r="A15" s="8" t="s">
        <v>48</v>
      </c>
      <c r="B15" s="230">
        <v>0.368</v>
      </c>
      <c r="C15" s="230">
        <v>0.372</v>
      </c>
      <c r="D15" s="233">
        <f t="shared" si="0"/>
        <v>101.08695652173914</v>
      </c>
      <c r="E15" s="230">
        <v>0.377</v>
      </c>
      <c r="F15" s="244">
        <f t="shared" si="1"/>
        <v>101.34408602150538</v>
      </c>
    </row>
    <row r="16" spans="1:6" ht="27.75">
      <c r="A16" s="8" t="s">
        <v>53</v>
      </c>
      <c r="B16" s="226">
        <v>9.597</v>
      </c>
      <c r="C16" s="230">
        <v>10.499</v>
      </c>
      <c r="D16" s="233">
        <f t="shared" si="0"/>
        <v>109.39877044909869</v>
      </c>
      <c r="E16" s="226">
        <v>13.391</v>
      </c>
      <c r="F16" s="244">
        <f t="shared" si="1"/>
        <v>127.54548052195447</v>
      </c>
    </row>
    <row r="17" spans="1:6" ht="27.75">
      <c r="A17" s="8" t="s">
        <v>65</v>
      </c>
      <c r="B17" s="226">
        <v>0.495</v>
      </c>
      <c r="C17" s="226">
        <v>0.495</v>
      </c>
      <c r="D17" s="233">
        <f t="shared" si="0"/>
        <v>100</v>
      </c>
      <c r="E17" s="226">
        <v>0.495</v>
      </c>
      <c r="F17" s="244">
        <f t="shared" si="1"/>
        <v>100</v>
      </c>
    </row>
    <row r="18" spans="1:6" ht="27.75">
      <c r="A18" s="9" t="s">
        <v>45</v>
      </c>
      <c r="B18" s="233">
        <v>4.5</v>
      </c>
      <c r="C18" s="226">
        <v>4.53</v>
      </c>
      <c r="D18" s="233">
        <f t="shared" si="0"/>
        <v>100.66666666666669</v>
      </c>
      <c r="E18" s="226">
        <v>4.9</v>
      </c>
      <c r="F18" s="244">
        <f t="shared" si="1"/>
        <v>108.16777041942605</v>
      </c>
    </row>
    <row r="19" spans="1:6" ht="42">
      <c r="A19" s="8" t="s">
        <v>46</v>
      </c>
      <c r="B19" s="234">
        <v>1.43</v>
      </c>
      <c r="C19" s="234">
        <v>1.41</v>
      </c>
      <c r="D19" s="233">
        <f t="shared" si="0"/>
        <v>98.6013986013986</v>
      </c>
      <c r="E19" s="226">
        <v>1.33</v>
      </c>
      <c r="F19" s="244">
        <f t="shared" si="1"/>
        <v>94.32624113475178</v>
      </c>
    </row>
    <row r="20" spans="1:6" ht="13.5">
      <c r="A20" s="8" t="s">
        <v>27</v>
      </c>
      <c r="B20" s="226">
        <v>33600</v>
      </c>
      <c r="C20" s="226">
        <v>35200</v>
      </c>
      <c r="D20" s="233">
        <f t="shared" si="0"/>
        <v>104.76190476190477</v>
      </c>
      <c r="E20" s="226">
        <v>37000</v>
      </c>
      <c r="F20" s="244">
        <f t="shared" si="1"/>
        <v>105.11363636363636</v>
      </c>
    </row>
    <row r="21" spans="1:6" ht="13.5">
      <c r="A21" s="8" t="s">
        <v>55</v>
      </c>
      <c r="B21" s="226"/>
      <c r="C21" s="226"/>
      <c r="D21" s="233"/>
      <c r="E21" s="226"/>
      <c r="F21" s="244"/>
    </row>
    <row r="22" spans="1:6" ht="13.5">
      <c r="A22" s="8" t="s">
        <v>56</v>
      </c>
      <c r="B22" s="226"/>
      <c r="C22" s="226"/>
      <c r="D22" s="233"/>
      <c r="E22" s="226"/>
      <c r="F22" s="244"/>
    </row>
    <row r="23" spans="1:6" ht="13.5">
      <c r="A23" s="8" t="s">
        <v>57</v>
      </c>
      <c r="B23" s="226">
        <v>46833</v>
      </c>
      <c r="C23" s="226">
        <v>47424</v>
      </c>
      <c r="D23" s="233">
        <f t="shared" si="0"/>
        <v>101.26193068989815</v>
      </c>
      <c r="E23" s="226">
        <v>52200</v>
      </c>
      <c r="F23" s="244">
        <f t="shared" si="1"/>
        <v>110.07085020242914</v>
      </c>
    </row>
    <row r="24" spans="1:6" ht="13.5">
      <c r="A24" s="217" t="s">
        <v>29</v>
      </c>
      <c r="B24" s="226"/>
      <c r="C24" s="226"/>
      <c r="D24" s="233"/>
      <c r="E24" s="226"/>
      <c r="F24" s="244"/>
    </row>
    <row r="25" spans="1:6" ht="13.5">
      <c r="A25" s="217" t="s">
        <v>30</v>
      </c>
      <c r="B25" s="226"/>
      <c r="C25" s="226"/>
      <c r="D25" s="233"/>
      <c r="E25" s="226"/>
      <c r="F25" s="244"/>
    </row>
    <row r="26" spans="1:6" ht="27.75">
      <c r="A26" s="9" t="s">
        <v>31</v>
      </c>
      <c r="B26" s="230">
        <v>0.726</v>
      </c>
      <c r="C26" s="226">
        <v>0.762</v>
      </c>
      <c r="D26" s="233">
        <f t="shared" si="0"/>
        <v>104.95867768595042</v>
      </c>
      <c r="E26" s="226">
        <v>0.801</v>
      </c>
      <c r="F26" s="244">
        <f t="shared" si="1"/>
        <v>105.11811023622049</v>
      </c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27.75">
      <c r="A28" s="254" t="s">
        <v>117</v>
      </c>
      <c r="B28" s="226"/>
      <c r="C28" s="226"/>
      <c r="D28" s="233"/>
      <c r="E28" s="226"/>
      <c r="F28" s="244"/>
    </row>
    <row r="29" spans="1:6" ht="13.5">
      <c r="A29" s="254" t="s">
        <v>127</v>
      </c>
      <c r="B29" s="226"/>
      <c r="C29" s="226"/>
      <c r="D29" s="233"/>
      <c r="E29" s="226"/>
      <c r="F29" s="244"/>
    </row>
    <row r="30" spans="1:6" ht="13.5">
      <c r="A30" s="254" t="s">
        <v>118</v>
      </c>
      <c r="B30" s="226"/>
      <c r="C30" s="226"/>
      <c r="D30" s="233"/>
      <c r="E30" s="226"/>
      <c r="F30" s="244"/>
    </row>
    <row r="31" spans="1:6" ht="13.5">
      <c r="A31" s="254" t="s">
        <v>119</v>
      </c>
      <c r="B31" s="226"/>
      <c r="C31" s="226"/>
      <c r="D31" s="233"/>
      <c r="E31" s="226"/>
      <c r="F31" s="244"/>
    </row>
    <row r="32" spans="1:6" ht="13.5">
      <c r="A32" s="254" t="s">
        <v>120</v>
      </c>
      <c r="B32" s="226"/>
      <c r="C32" s="226"/>
      <c r="D32" s="233"/>
      <c r="E32" s="226"/>
      <c r="F32" s="244"/>
    </row>
    <row r="33" spans="1:6" ht="13.5">
      <c r="A33" s="254" t="s">
        <v>121</v>
      </c>
      <c r="B33" s="226"/>
      <c r="C33" s="226"/>
      <c r="D33" s="233"/>
      <c r="E33" s="226"/>
      <c r="F33" s="244"/>
    </row>
    <row r="34" spans="1:6" ht="13.5">
      <c r="A34" s="254" t="s">
        <v>122</v>
      </c>
      <c r="B34" s="226"/>
      <c r="C34" s="226"/>
      <c r="D34" s="233"/>
      <c r="E34" s="226"/>
      <c r="F34" s="244"/>
    </row>
    <row r="35" spans="1:6" ht="13.5">
      <c r="A35" s="254" t="s">
        <v>123</v>
      </c>
      <c r="B35" s="226"/>
      <c r="C35" s="226"/>
      <c r="D35" s="233"/>
      <c r="E35" s="226"/>
      <c r="F35" s="244"/>
    </row>
    <row r="36" spans="1:6" ht="13.5">
      <c r="A36" s="254" t="s">
        <v>124</v>
      </c>
      <c r="B36" s="226"/>
      <c r="C36" s="226"/>
      <c r="D36" s="233"/>
      <c r="E36" s="226"/>
      <c r="F36" s="244"/>
    </row>
    <row r="37" spans="1:6" ht="13.5">
      <c r="A37" s="254" t="s">
        <v>125</v>
      </c>
      <c r="B37" s="226"/>
      <c r="C37" s="226"/>
      <c r="D37" s="233"/>
      <c r="E37" s="226"/>
      <c r="F37" s="244"/>
    </row>
    <row r="38" spans="1:6" ht="13.5">
      <c r="A38" s="254" t="s">
        <v>126</v>
      </c>
      <c r="B38" s="226"/>
      <c r="C38" s="226"/>
      <c r="D38" s="233"/>
      <c r="E38" s="226"/>
      <c r="F38" s="244"/>
    </row>
    <row r="39" spans="1:6" ht="27.75">
      <c r="A39" s="219" t="s">
        <v>58</v>
      </c>
      <c r="B39" s="220">
        <f>B40+B41+B42</f>
        <v>282.2</v>
      </c>
      <c r="C39" s="220">
        <f>C40+C41+C42</f>
        <v>291.5</v>
      </c>
      <c r="D39" s="233">
        <f t="shared" si="0"/>
        <v>103.29553508150249</v>
      </c>
      <c r="E39" s="220">
        <f>E40+E41+E42</f>
        <v>328</v>
      </c>
      <c r="F39" s="244">
        <f t="shared" si="1"/>
        <v>112.52144082332762</v>
      </c>
    </row>
    <row r="40" spans="1:6" ht="13.5">
      <c r="A40" s="221" t="s">
        <v>87</v>
      </c>
      <c r="B40" s="220">
        <v>226.3</v>
      </c>
      <c r="C40" s="220">
        <v>235</v>
      </c>
      <c r="D40" s="233">
        <f t="shared" si="0"/>
        <v>103.844454264251</v>
      </c>
      <c r="E40" s="220">
        <v>255</v>
      </c>
      <c r="F40" s="244">
        <f t="shared" si="1"/>
        <v>108.51063829787233</v>
      </c>
    </row>
    <row r="41" spans="1:6" ht="27.75">
      <c r="A41" s="221" t="s">
        <v>88</v>
      </c>
      <c r="B41" s="226">
        <v>15</v>
      </c>
      <c r="C41" s="226">
        <v>15</v>
      </c>
      <c r="D41" s="233">
        <f t="shared" si="0"/>
        <v>100</v>
      </c>
      <c r="E41" s="226">
        <v>18</v>
      </c>
      <c r="F41" s="244">
        <f t="shared" si="1"/>
        <v>120</v>
      </c>
    </row>
    <row r="42" spans="1:6" ht="13.5">
      <c r="A42" s="221" t="s">
        <v>89</v>
      </c>
      <c r="B42" s="220">
        <v>40.9</v>
      </c>
      <c r="C42" s="220">
        <v>41.5</v>
      </c>
      <c r="D42" s="233">
        <f t="shared" si="0"/>
        <v>101.46699266503667</v>
      </c>
      <c r="E42" s="220">
        <v>55</v>
      </c>
      <c r="F42" s="244">
        <f t="shared" si="1"/>
        <v>132.53012048192772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8" t="s">
        <v>90</v>
      </c>
      <c r="B44" s="226">
        <v>14</v>
      </c>
      <c r="C44" s="226">
        <v>15</v>
      </c>
      <c r="D44" s="233">
        <f t="shared" si="0"/>
        <v>107.14285714285714</v>
      </c>
      <c r="E44" s="226">
        <v>15</v>
      </c>
      <c r="F44" s="244">
        <f t="shared" si="1"/>
        <v>100</v>
      </c>
    </row>
    <row r="45" spans="1:6" ht="13.5">
      <c r="A45" s="8" t="s">
        <v>3</v>
      </c>
      <c r="B45" s="226"/>
      <c r="C45" s="226"/>
      <c r="D45" s="233"/>
      <c r="E45" s="226"/>
      <c r="F45" s="244"/>
    </row>
    <row r="46" spans="1:6" ht="13.5">
      <c r="A46" s="8" t="s">
        <v>4</v>
      </c>
      <c r="B46" s="226">
        <v>0.4</v>
      </c>
      <c r="C46" s="226">
        <v>0.4</v>
      </c>
      <c r="D46" s="233">
        <f t="shared" si="0"/>
        <v>100</v>
      </c>
      <c r="E46" s="226">
        <v>0.4</v>
      </c>
      <c r="F46" s="244">
        <f t="shared" si="1"/>
        <v>100</v>
      </c>
    </row>
    <row r="47" spans="1:6" ht="13.5">
      <c r="A47" s="8" t="s">
        <v>5</v>
      </c>
      <c r="B47" s="226">
        <v>1.4</v>
      </c>
      <c r="C47" s="226">
        <v>1.9</v>
      </c>
      <c r="D47" s="233">
        <f t="shared" si="0"/>
        <v>135.71428571428572</v>
      </c>
      <c r="E47" s="226">
        <v>2</v>
      </c>
      <c r="F47" s="244">
        <f t="shared" si="1"/>
        <v>105.26315789473684</v>
      </c>
    </row>
    <row r="48" spans="1:6" ht="13.5">
      <c r="A48" s="8" t="s">
        <v>6</v>
      </c>
      <c r="B48" s="226">
        <v>15</v>
      </c>
      <c r="C48" s="226">
        <v>15.4</v>
      </c>
      <c r="D48" s="233">
        <f t="shared" si="0"/>
        <v>102.66666666666666</v>
      </c>
      <c r="E48" s="226">
        <v>15.4</v>
      </c>
      <c r="F48" s="244">
        <f t="shared" si="1"/>
        <v>100</v>
      </c>
    </row>
    <row r="49" spans="1:6" ht="13.5">
      <c r="A49" s="8" t="s">
        <v>28</v>
      </c>
      <c r="B49" s="226">
        <v>1.5</v>
      </c>
      <c r="C49" s="226">
        <v>1.5</v>
      </c>
      <c r="D49" s="233">
        <f t="shared" si="0"/>
        <v>100</v>
      </c>
      <c r="E49" s="226">
        <v>1.8</v>
      </c>
      <c r="F49" s="244">
        <f t="shared" si="1"/>
        <v>120</v>
      </c>
    </row>
    <row r="50" spans="1:6" ht="13.5">
      <c r="A50" s="8" t="s">
        <v>38</v>
      </c>
      <c r="B50" s="226">
        <f>B51+B52+B53</f>
        <v>0.2</v>
      </c>
      <c r="C50" s="226">
        <f>C51+C52+C53</f>
        <v>0.5</v>
      </c>
      <c r="D50" s="233">
        <f t="shared" si="0"/>
        <v>250</v>
      </c>
      <c r="E50" s="226">
        <v>0.5</v>
      </c>
      <c r="F50" s="244">
        <f t="shared" si="1"/>
        <v>100</v>
      </c>
    </row>
    <row r="51" spans="1:6" ht="13.5">
      <c r="A51" s="221" t="s">
        <v>87</v>
      </c>
      <c r="B51" s="226"/>
      <c r="C51" s="226"/>
      <c r="D51" s="233"/>
      <c r="E51" s="226"/>
      <c r="F51" s="244"/>
    </row>
    <row r="52" spans="1:6" ht="27.75">
      <c r="A52" s="221" t="s">
        <v>88</v>
      </c>
      <c r="B52" s="226"/>
      <c r="C52" s="226"/>
      <c r="D52" s="233"/>
      <c r="E52" s="226"/>
      <c r="F52" s="244"/>
    </row>
    <row r="53" spans="1:6" ht="13.5">
      <c r="A53" s="221" t="s">
        <v>91</v>
      </c>
      <c r="B53" s="226">
        <v>0.2</v>
      </c>
      <c r="C53" s="226">
        <v>0.5</v>
      </c>
      <c r="D53" s="233">
        <f t="shared" si="0"/>
        <v>250</v>
      </c>
      <c r="E53" s="226">
        <f>E50-E51-E52</f>
        <v>0.5</v>
      </c>
      <c r="F53" s="244">
        <f t="shared" si="1"/>
        <v>100</v>
      </c>
    </row>
    <row r="54" spans="1:6" ht="13.5">
      <c r="A54" s="8" t="s">
        <v>39</v>
      </c>
      <c r="B54" s="226">
        <f>B55+B56+B57</f>
        <v>1.1</v>
      </c>
      <c r="C54" s="226">
        <f>C55+C56+C57</f>
        <v>1.1</v>
      </c>
      <c r="D54" s="233">
        <f t="shared" si="0"/>
        <v>100</v>
      </c>
      <c r="E54" s="226">
        <v>1.1</v>
      </c>
      <c r="F54" s="244">
        <f t="shared" si="1"/>
        <v>100</v>
      </c>
    </row>
    <row r="55" spans="1:6" ht="13.5">
      <c r="A55" s="221" t="s">
        <v>87</v>
      </c>
      <c r="B55" s="226"/>
      <c r="C55" s="226"/>
      <c r="D55" s="233"/>
      <c r="E55" s="226"/>
      <c r="F55" s="244"/>
    </row>
    <row r="56" spans="1:6" ht="27.75">
      <c r="A56" s="221" t="s">
        <v>88</v>
      </c>
      <c r="B56" s="226">
        <v>0.4</v>
      </c>
      <c r="C56" s="226">
        <v>0.4</v>
      </c>
      <c r="D56" s="233">
        <f t="shared" si="0"/>
        <v>100</v>
      </c>
      <c r="E56" s="226">
        <v>0.4</v>
      </c>
      <c r="F56" s="244">
        <f t="shared" si="1"/>
        <v>100</v>
      </c>
    </row>
    <row r="57" spans="1:6" ht="13.5">
      <c r="A57" s="221" t="s">
        <v>91</v>
      </c>
      <c r="B57" s="226">
        <v>0.7</v>
      </c>
      <c r="C57" s="226">
        <v>0.7</v>
      </c>
      <c r="D57" s="233">
        <f t="shared" si="0"/>
        <v>100</v>
      </c>
      <c r="E57" s="226">
        <v>0.7</v>
      </c>
      <c r="F57" s="244">
        <f t="shared" si="1"/>
        <v>100</v>
      </c>
    </row>
    <row r="58" spans="1:6" ht="13.5">
      <c r="A58" s="219" t="s">
        <v>66</v>
      </c>
      <c r="B58" s="226">
        <f>B59+B60+B61</f>
        <v>0.6</v>
      </c>
      <c r="C58" s="226">
        <f>C59+C60+C61</f>
        <v>0.25</v>
      </c>
      <c r="D58" s="233">
        <f t="shared" si="0"/>
        <v>41.66666666666667</v>
      </c>
      <c r="E58" s="226">
        <f>E59+E60+E61</f>
        <v>0.7</v>
      </c>
      <c r="F58" s="244">
        <f t="shared" si="1"/>
        <v>280</v>
      </c>
    </row>
    <row r="59" spans="1:6" ht="13.5">
      <c r="A59" s="221" t="s">
        <v>87</v>
      </c>
      <c r="B59" s="226">
        <v>0.5</v>
      </c>
      <c r="C59" s="226">
        <v>0.2</v>
      </c>
      <c r="D59" s="233">
        <f t="shared" si="0"/>
        <v>40</v>
      </c>
      <c r="E59" s="226">
        <v>0.5</v>
      </c>
      <c r="F59" s="244">
        <f t="shared" si="1"/>
        <v>250</v>
      </c>
    </row>
    <row r="60" spans="1:6" ht="27.75">
      <c r="A60" s="221" t="s">
        <v>88</v>
      </c>
      <c r="B60" s="226"/>
      <c r="C60" s="226"/>
      <c r="D60" s="233"/>
      <c r="E60" s="226"/>
      <c r="F60" s="244"/>
    </row>
    <row r="61" spans="1:6" ht="13.5">
      <c r="A61" s="221" t="s">
        <v>91</v>
      </c>
      <c r="B61" s="226">
        <v>0.1</v>
      </c>
      <c r="C61" s="226">
        <v>0.05</v>
      </c>
      <c r="D61" s="233">
        <f t="shared" si="0"/>
        <v>50</v>
      </c>
      <c r="E61" s="226">
        <v>0.2</v>
      </c>
      <c r="F61" s="244">
        <f t="shared" si="1"/>
        <v>400</v>
      </c>
    </row>
    <row r="62" spans="1:6" ht="13.5">
      <c r="A62" s="8" t="s">
        <v>40</v>
      </c>
      <c r="B62" s="238">
        <v>0.3</v>
      </c>
      <c r="C62" s="226">
        <v>0.2</v>
      </c>
      <c r="D62" s="233">
        <f t="shared" si="0"/>
        <v>66.66666666666667</v>
      </c>
      <c r="E62" s="226">
        <v>0.2</v>
      </c>
      <c r="F62" s="244">
        <f t="shared" si="1"/>
        <v>100</v>
      </c>
    </row>
    <row r="63" spans="1:6" ht="13.5">
      <c r="A63" s="221" t="s">
        <v>87</v>
      </c>
      <c r="B63" s="238">
        <v>0</v>
      </c>
      <c r="C63" s="226">
        <f>C62-C64-C65</f>
        <v>0</v>
      </c>
      <c r="D63" s="233"/>
      <c r="E63" s="226">
        <f>E62-E64-E65</f>
        <v>0</v>
      </c>
      <c r="F63" s="244"/>
    </row>
    <row r="64" spans="1:6" ht="27.75">
      <c r="A64" s="221" t="s">
        <v>88</v>
      </c>
      <c r="B64" s="226">
        <f>B62-B63-B65</f>
        <v>0</v>
      </c>
      <c r="C64" s="226"/>
      <c r="D64" s="233"/>
      <c r="E64" s="226"/>
      <c r="F64" s="244"/>
    </row>
    <row r="65" spans="1:6" ht="13.5">
      <c r="A65" s="221" t="s">
        <v>91</v>
      </c>
      <c r="B65" s="238">
        <v>0.3</v>
      </c>
      <c r="C65" s="226">
        <v>0.2</v>
      </c>
      <c r="D65" s="233">
        <f t="shared" si="0"/>
        <v>66.66666666666667</v>
      </c>
      <c r="E65" s="226">
        <v>0.2</v>
      </c>
      <c r="F65" s="244">
        <f t="shared" si="1"/>
        <v>100</v>
      </c>
    </row>
    <row r="66" spans="1:6" ht="13.5">
      <c r="A66" s="8" t="s">
        <v>41</v>
      </c>
      <c r="B66" s="226">
        <v>0.5</v>
      </c>
      <c r="C66" s="226">
        <f>C67+C68+C69</f>
        <v>0.5</v>
      </c>
      <c r="D66" s="233">
        <f t="shared" si="0"/>
        <v>100</v>
      </c>
      <c r="E66" s="226">
        <f>E67+E69</f>
        <v>0.5</v>
      </c>
      <c r="F66" s="244">
        <f t="shared" si="1"/>
        <v>100</v>
      </c>
    </row>
    <row r="67" spans="1:6" ht="13.5">
      <c r="A67" s="221" t="s">
        <v>87</v>
      </c>
      <c r="B67" s="226">
        <f>B66-B68-B69</f>
        <v>0</v>
      </c>
      <c r="C67" s="226">
        <v>0</v>
      </c>
      <c r="D67" s="233"/>
      <c r="E67" s="226">
        <v>0</v>
      </c>
      <c r="F67" s="244"/>
    </row>
    <row r="68" spans="1:6" ht="27.75">
      <c r="A68" s="221" t="s">
        <v>88</v>
      </c>
      <c r="B68" s="226"/>
      <c r="C68" s="226"/>
      <c r="D68" s="233"/>
      <c r="E68" s="226"/>
      <c r="F68" s="244"/>
    </row>
    <row r="69" spans="1:6" ht="13.5">
      <c r="A69" s="221" t="s">
        <v>91</v>
      </c>
      <c r="B69" s="226">
        <v>0.5</v>
      </c>
      <c r="C69" s="226">
        <v>0.5</v>
      </c>
      <c r="D69" s="233">
        <f t="shared" si="0"/>
        <v>100</v>
      </c>
      <c r="E69" s="226">
        <v>0.5</v>
      </c>
      <c r="F69" s="244">
        <f t="shared" si="1"/>
        <v>100</v>
      </c>
    </row>
    <row r="70" spans="1:6" ht="13.5">
      <c r="A70" s="8" t="s">
        <v>42</v>
      </c>
      <c r="B70" s="226">
        <v>1.1</v>
      </c>
      <c r="C70" s="226">
        <v>1.1</v>
      </c>
      <c r="D70" s="233">
        <f t="shared" si="0"/>
        <v>100</v>
      </c>
      <c r="E70" s="226">
        <v>1.1</v>
      </c>
      <c r="F70" s="244">
        <f t="shared" si="1"/>
        <v>100</v>
      </c>
    </row>
    <row r="71" spans="1:6" ht="13.5">
      <c r="A71" s="221" t="s">
        <v>87</v>
      </c>
      <c r="B71" s="226"/>
      <c r="C71" s="226"/>
      <c r="D71" s="233"/>
      <c r="E71" s="226"/>
      <c r="F71" s="244"/>
    </row>
    <row r="72" spans="1:6" ht="27.75">
      <c r="A72" s="221" t="s">
        <v>88</v>
      </c>
      <c r="B72" s="226"/>
      <c r="C72" s="226"/>
      <c r="D72" s="233"/>
      <c r="E72" s="226"/>
      <c r="F72" s="244"/>
    </row>
    <row r="73" spans="1:6" ht="13.5">
      <c r="A73" s="221" t="s">
        <v>91</v>
      </c>
      <c r="B73" s="226">
        <v>1.1</v>
      </c>
      <c r="C73" s="226">
        <v>1.1</v>
      </c>
      <c r="D73" s="233">
        <f t="shared" si="0"/>
        <v>100</v>
      </c>
      <c r="E73" s="226">
        <v>1.1</v>
      </c>
      <c r="F73" s="244">
        <f t="shared" si="1"/>
        <v>100</v>
      </c>
    </row>
    <row r="74" spans="1:6" ht="27.75">
      <c r="A74" s="219" t="s">
        <v>67</v>
      </c>
      <c r="B74" s="226">
        <v>0.00047</v>
      </c>
      <c r="C74" s="226">
        <v>0.0004</v>
      </c>
      <c r="D74" s="233">
        <f t="shared" si="0"/>
        <v>85.10638297872342</v>
      </c>
      <c r="E74" s="226">
        <v>0.0004</v>
      </c>
      <c r="F74" s="244">
        <f t="shared" si="1"/>
        <v>100</v>
      </c>
    </row>
    <row r="75" spans="1:6" ht="13.5">
      <c r="A75" s="221" t="s">
        <v>87</v>
      </c>
      <c r="B75" s="226"/>
      <c r="C75" s="226"/>
      <c r="D75" s="233"/>
      <c r="E75" s="226"/>
      <c r="F75" s="244"/>
    </row>
    <row r="76" spans="1:6" ht="27.75">
      <c r="A76" s="221" t="s">
        <v>88</v>
      </c>
      <c r="B76" s="226">
        <v>0.00047</v>
      </c>
      <c r="C76" s="226">
        <v>0.0004</v>
      </c>
      <c r="D76" s="233">
        <f t="shared" si="0"/>
        <v>85.10638297872342</v>
      </c>
      <c r="E76" s="226">
        <v>0.0004</v>
      </c>
      <c r="F76" s="244">
        <f t="shared" si="1"/>
        <v>100</v>
      </c>
    </row>
    <row r="77" spans="1:6" ht="13.5">
      <c r="A77" s="221" t="s">
        <v>91</v>
      </c>
      <c r="B77" s="226"/>
      <c r="C77" s="226"/>
      <c r="D77" s="233"/>
      <c r="E77" s="226"/>
      <c r="F77" s="244"/>
    </row>
    <row r="78" spans="1:6" ht="27.75">
      <c r="A78" s="218" t="s">
        <v>85</v>
      </c>
      <c r="B78" s="226"/>
      <c r="C78" s="226"/>
      <c r="D78" s="233"/>
      <c r="E78" s="226"/>
      <c r="F78" s="244"/>
    </row>
    <row r="79" spans="1:6" ht="13.5">
      <c r="A79" s="8" t="s">
        <v>86</v>
      </c>
      <c r="B79" s="226">
        <f>B80+B81+B82</f>
        <v>140</v>
      </c>
      <c r="C79" s="226">
        <f>C80+C81+C82</f>
        <v>135</v>
      </c>
      <c r="D79" s="233">
        <f aca="true" t="shared" si="2" ref="D79:D139">C79/B79*100</f>
        <v>96.42857142857143</v>
      </c>
      <c r="E79" s="226">
        <f>E80+E81+E82</f>
        <v>135</v>
      </c>
      <c r="F79" s="244">
        <f aca="true" t="shared" si="3" ref="F79:F139">E79/C79*100</f>
        <v>100</v>
      </c>
    </row>
    <row r="80" spans="1:6" ht="13.5">
      <c r="A80" s="221" t="s">
        <v>87</v>
      </c>
      <c r="B80" s="226"/>
      <c r="C80" s="226"/>
      <c r="D80" s="233"/>
      <c r="E80" s="226"/>
      <c r="F80" s="244"/>
    </row>
    <row r="81" spans="1:6" ht="27.75">
      <c r="A81" s="221" t="s">
        <v>88</v>
      </c>
      <c r="B81" s="226"/>
      <c r="C81" s="226"/>
      <c r="D81" s="233"/>
      <c r="E81" s="226"/>
      <c r="F81" s="244"/>
    </row>
    <row r="82" spans="1:6" ht="13.5">
      <c r="A82" s="221" t="s">
        <v>91</v>
      </c>
      <c r="B82" s="226">
        <v>140</v>
      </c>
      <c r="C82" s="226">
        <v>135</v>
      </c>
      <c r="D82" s="233">
        <f t="shared" si="2"/>
        <v>96.42857142857143</v>
      </c>
      <c r="E82" s="226">
        <v>135</v>
      </c>
      <c r="F82" s="244">
        <f t="shared" si="3"/>
        <v>100</v>
      </c>
    </row>
    <row r="83" spans="1:6" ht="27.75">
      <c r="A83" s="222" t="s">
        <v>92</v>
      </c>
      <c r="B83" s="226">
        <f>B84+B85+B86</f>
        <v>45</v>
      </c>
      <c r="C83" s="226">
        <f>C84+C85+C86</f>
        <v>40</v>
      </c>
      <c r="D83" s="233">
        <f t="shared" si="2"/>
        <v>88.88888888888889</v>
      </c>
      <c r="E83" s="226">
        <v>50</v>
      </c>
      <c r="F83" s="244">
        <f t="shared" si="3"/>
        <v>125</v>
      </c>
    </row>
    <row r="84" spans="1:6" ht="27.75">
      <c r="A84" s="223" t="s">
        <v>87</v>
      </c>
      <c r="B84" s="226"/>
      <c r="C84" s="226"/>
      <c r="D84" s="233"/>
      <c r="E84" s="226">
        <f>E83-E85-E86</f>
        <v>10</v>
      </c>
      <c r="F84" s="244"/>
    </row>
    <row r="85" spans="1:6" ht="42">
      <c r="A85" s="223" t="s">
        <v>88</v>
      </c>
      <c r="B85" s="226"/>
      <c r="C85" s="226"/>
      <c r="D85" s="233"/>
      <c r="E85" s="226"/>
      <c r="F85" s="244"/>
    </row>
    <row r="86" spans="1:6" ht="27.75">
      <c r="A86" s="223" t="s">
        <v>91</v>
      </c>
      <c r="B86" s="226">
        <v>45</v>
      </c>
      <c r="C86" s="226">
        <v>40</v>
      </c>
      <c r="D86" s="233">
        <f t="shared" si="2"/>
        <v>88.88888888888889</v>
      </c>
      <c r="E86" s="226">
        <v>40</v>
      </c>
      <c r="F86" s="244">
        <f t="shared" si="3"/>
        <v>100</v>
      </c>
    </row>
    <row r="87" spans="1:6" ht="13.5">
      <c r="A87" s="8" t="s">
        <v>93</v>
      </c>
      <c r="B87" s="226">
        <f>B88+B89+B90</f>
        <v>140</v>
      </c>
      <c r="C87" s="226">
        <f>C88+C89+C90</f>
        <v>135</v>
      </c>
      <c r="D87" s="233">
        <f t="shared" si="2"/>
        <v>96.42857142857143</v>
      </c>
      <c r="E87" s="226">
        <f>E88+E89+E90</f>
        <v>137</v>
      </c>
      <c r="F87" s="244">
        <f t="shared" si="3"/>
        <v>101.48148148148148</v>
      </c>
    </row>
    <row r="88" spans="1:6" ht="13.5">
      <c r="A88" s="221" t="s">
        <v>87</v>
      </c>
      <c r="B88" s="226"/>
      <c r="C88" s="226"/>
      <c r="D88" s="233"/>
      <c r="E88" s="226"/>
      <c r="F88" s="244"/>
    </row>
    <row r="89" spans="1:6" ht="27.75">
      <c r="A89" s="221" t="s">
        <v>88</v>
      </c>
      <c r="B89" s="226"/>
      <c r="C89" s="226"/>
      <c r="D89" s="233"/>
      <c r="E89" s="226"/>
      <c r="F89" s="244"/>
    </row>
    <row r="90" spans="1:6" ht="13.5">
      <c r="A90" s="221" t="s">
        <v>91</v>
      </c>
      <c r="B90" s="226">
        <v>140</v>
      </c>
      <c r="C90" s="226">
        <v>135</v>
      </c>
      <c r="D90" s="233">
        <f t="shared" si="2"/>
        <v>96.42857142857143</v>
      </c>
      <c r="E90" s="226">
        <v>137</v>
      </c>
      <c r="F90" s="244">
        <f t="shared" si="3"/>
        <v>101.48148148148148</v>
      </c>
    </row>
    <row r="91" spans="1:6" ht="13.5">
      <c r="A91" s="8" t="s">
        <v>94</v>
      </c>
      <c r="B91" s="226">
        <v>60</v>
      </c>
      <c r="C91" s="226">
        <v>100</v>
      </c>
      <c r="D91" s="233">
        <f t="shared" si="2"/>
        <v>166.66666666666669</v>
      </c>
      <c r="E91" s="226">
        <v>100</v>
      </c>
      <c r="F91" s="244">
        <f t="shared" si="3"/>
        <v>100</v>
      </c>
    </row>
    <row r="92" spans="1:6" ht="13.5">
      <c r="A92" s="8" t="s">
        <v>95</v>
      </c>
      <c r="B92" s="226">
        <v>8</v>
      </c>
      <c r="C92" s="226">
        <v>8</v>
      </c>
      <c r="D92" s="233">
        <f t="shared" si="2"/>
        <v>100</v>
      </c>
      <c r="E92" s="226">
        <v>8</v>
      </c>
      <c r="F92" s="244">
        <f t="shared" si="3"/>
        <v>100</v>
      </c>
    </row>
    <row r="93" spans="1:6" ht="13.5">
      <c r="A93" s="8"/>
      <c r="B93" s="226"/>
      <c r="C93" s="226"/>
      <c r="D93" s="233"/>
      <c r="E93" s="226"/>
      <c r="F93" s="244"/>
    </row>
    <row r="94" spans="1:6" ht="13.5">
      <c r="A94" s="9" t="s">
        <v>59</v>
      </c>
      <c r="B94" s="226">
        <v>200</v>
      </c>
      <c r="C94" s="226">
        <v>190</v>
      </c>
      <c r="D94" s="233">
        <f t="shared" si="2"/>
        <v>95</v>
      </c>
      <c r="E94" s="226">
        <v>210</v>
      </c>
      <c r="F94" s="244">
        <f t="shared" si="3"/>
        <v>110.5263157894737</v>
      </c>
    </row>
    <row r="95" spans="1:6" ht="13.5">
      <c r="A95" s="9" t="s">
        <v>60</v>
      </c>
      <c r="B95" s="226">
        <v>700</v>
      </c>
      <c r="C95" s="226">
        <v>810</v>
      </c>
      <c r="D95" s="233">
        <f t="shared" si="2"/>
        <v>115.71428571428572</v>
      </c>
      <c r="E95" s="226">
        <v>940</v>
      </c>
      <c r="F95" s="244">
        <f t="shared" si="3"/>
        <v>116.0493827160494</v>
      </c>
    </row>
    <row r="96" spans="1:6" ht="13.5">
      <c r="A96" s="9" t="s">
        <v>61</v>
      </c>
      <c r="B96" s="226">
        <v>1500</v>
      </c>
      <c r="C96" s="226">
        <v>1760</v>
      </c>
      <c r="D96" s="233">
        <f t="shared" si="2"/>
        <v>117.33333333333333</v>
      </c>
      <c r="E96" s="226">
        <v>2000</v>
      </c>
      <c r="F96" s="244">
        <f t="shared" si="3"/>
        <v>113.63636363636364</v>
      </c>
    </row>
    <row r="97" spans="1:6" ht="42">
      <c r="A97" s="9" t="s">
        <v>62</v>
      </c>
      <c r="B97" s="226"/>
      <c r="C97" s="226"/>
      <c r="D97" s="233"/>
      <c r="E97" s="226"/>
      <c r="F97" s="244"/>
    </row>
    <row r="98" spans="1:6" ht="27.75">
      <c r="A98" s="9" t="s">
        <v>63</v>
      </c>
      <c r="B98" s="226">
        <v>140</v>
      </c>
      <c r="C98" s="226">
        <v>160</v>
      </c>
      <c r="D98" s="233">
        <f t="shared" si="2"/>
        <v>114.28571428571428</v>
      </c>
      <c r="E98" s="226">
        <v>180</v>
      </c>
      <c r="F98" s="244">
        <f t="shared" si="3"/>
        <v>112.5</v>
      </c>
    </row>
    <row r="99" spans="1:6" ht="27.75">
      <c r="A99" s="9" t="s">
        <v>64</v>
      </c>
      <c r="B99" s="226">
        <v>4800</v>
      </c>
      <c r="C99" s="226">
        <v>8950</v>
      </c>
      <c r="D99" s="233">
        <f t="shared" si="2"/>
        <v>186.45833333333331</v>
      </c>
      <c r="E99" s="226">
        <v>10200</v>
      </c>
      <c r="F99" s="244">
        <f t="shared" si="3"/>
        <v>113.96648044692736</v>
      </c>
    </row>
    <row r="100" spans="1:6" ht="27.75">
      <c r="A100" s="9" t="s">
        <v>68</v>
      </c>
      <c r="B100" s="226"/>
      <c r="C100" s="226"/>
      <c r="D100" s="233"/>
      <c r="E100" s="226"/>
      <c r="F100" s="244"/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8" t="s">
        <v>8</v>
      </c>
      <c r="B102" s="226">
        <v>0.06</v>
      </c>
      <c r="C102" s="226">
        <v>0.058</v>
      </c>
      <c r="D102" s="233">
        <f t="shared" si="2"/>
        <v>96.66666666666669</v>
      </c>
      <c r="E102" s="226">
        <v>0.07</v>
      </c>
      <c r="F102" s="244">
        <f t="shared" si="3"/>
        <v>120.6896551724138</v>
      </c>
    </row>
    <row r="103" spans="1:6" ht="13.5">
      <c r="A103" s="224" t="s">
        <v>9</v>
      </c>
      <c r="B103" s="226"/>
      <c r="C103" s="226"/>
      <c r="D103" s="233"/>
      <c r="E103" s="226"/>
      <c r="F103" s="244"/>
    </row>
    <row r="104" spans="1:6" ht="13.5">
      <c r="A104" s="8" t="s">
        <v>10</v>
      </c>
      <c r="B104" s="226">
        <v>0.125</v>
      </c>
      <c r="C104" s="226">
        <v>0.123</v>
      </c>
      <c r="D104" s="233">
        <f t="shared" si="2"/>
        <v>98.4</v>
      </c>
      <c r="E104" s="226">
        <v>0.128</v>
      </c>
      <c r="F104" s="244">
        <f t="shared" si="3"/>
        <v>104.06504065040652</v>
      </c>
    </row>
    <row r="105" spans="1:6" ht="27.75">
      <c r="A105" s="8" t="s">
        <v>11</v>
      </c>
      <c r="B105" s="226"/>
      <c r="C105" s="226"/>
      <c r="D105" s="233"/>
      <c r="E105" s="226"/>
      <c r="F105" s="244"/>
    </row>
    <row r="106" spans="1:6" ht="27.75">
      <c r="A106" s="8" t="s">
        <v>12</v>
      </c>
      <c r="B106" s="226"/>
      <c r="C106" s="226"/>
      <c r="D106" s="233"/>
      <c r="E106" s="226"/>
      <c r="F106" s="244"/>
    </row>
    <row r="107" spans="1:6" ht="27.75">
      <c r="A107" s="8" t="s">
        <v>13</v>
      </c>
      <c r="B107" s="226"/>
      <c r="C107" s="226"/>
      <c r="D107" s="233"/>
      <c r="E107" s="226"/>
      <c r="F107" s="244"/>
    </row>
    <row r="108" spans="1:6" ht="13.5">
      <c r="A108" s="224" t="s">
        <v>14</v>
      </c>
      <c r="B108" s="226"/>
      <c r="C108" s="226"/>
      <c r="D108" s="233"/>
      <c r="E108" s="226"/>
      <c r="F108" s="244"/>
    </row>
    <row r="109" spans="1:6" ht="27.75">
      <c r="A109" s="221" t="s">
        <v>12</v>
      </c>
      <c r="B109" s="226"/>
      <c r="C109" s="226"/>
      <c r="D109" s="233"/>
      <c r="E109" s="226"/>
      <c r="F109" s="244"/>
    </row>
    <row r="110" spans="1:6" ht="27.75">
      <c r="A110" s="221" t="s">
        <v>13</v>
      </c>
      <c r="B110" s="226"/>
      <c r="C110" s="226"/>
      <c r="D110" s="233"/>
      <c r="E110" s="226"/>
      <c r="F110" s="244"/>
    </row>
    <row r="111" spans="1:6" ht="42">
      <c r="A111" s="8" t="s">
        <v>15</v>
      </c>
      <c r="B111" s="226">
        <v>100</v>
      </c>
      <c r="C111" s="226">
        <v>100</v>
      </c>
      <c r="D111" s="233">
        <f t="shared" si="2"/>
        <v>100</v>
      </c>
      <c r="E111" s="226">
        <v>100</v>
      </c>
      <c r="F111" s="244">
        <f t="shared" si="3"/>
        <v>100</v>
      </c>
    </row>
    <row r="112" spans="1:6" ht="13.5">
      <c r="A112" s="224" t="s">
        <v>16</v>
      </c>
      <c r="B112" s="226"/>
      <c r="C112" s="226"/>
      <c r="D112" s="233"/>
      <c r="E112" s="226"/>
      <c r="F112" s="244"/>
    </row>
    <row r="113" spans="1:6" ht="27.75">
      <c r="A113" s="8" t="s">
        <v>17</v>
      </c>
      <c r="B113" s="226">
        <v>1.0475</v>
      </c>
      <c r="C113" s="226">
        <v>0.2</v>
      </c>
      <c r="D113" s="233">
        <f t="shared" si="2"/>
        <v>19.09307875894988</v>
      </c>
      <c r="E113" s="226">
        <v>0.3</v>
      </c>
      <c r="F113" s="244">
        <f t="shared" si="3"/>
        <v>149.99999999999997</v>
      </c>
    </row>
    <row r="114" spans="1:6" ht="42">
      <c r="A114" s="8" t="s">
        <v>18</v>
      </c>
      <c r="B114" s="226">
        <v>1.0475</v>
      </c>
      <c r="C114" s="226">
        <v>0.2</v>
      </c>
      <c r="D114" s="233">
        <f t="shared" si="2"/>
        <v>19.09307875894988</v>
      </c>
      <c r="E114" s="226">
        <v>0.3</v>
      </c>
      <c r="F114" s="244">
        <f t="shared" si="3"/>
        <v>149.99999999999997</v>
      </c>
    </row>
    <row r="115" spans="1:6" ht="13.5">
      <c r="A115" s="8" t="s">
        <v>19</v>
      </c>
      <c r="B115" s="226"/>
      <c r="C115" s="226"/>
      <c r="D115" s="233"/>
      <c r="E115" s="226"/>
      <c r="F115" s="244"/>
    </row>
    <row r="116" spans="1:6" ht="13.5">
      <c r="A116" s="8" t="s">
        <v>20</v>
      </c>
      <c r="B116" s="226"/>
      <c r="C116" s="226"/>
      <c r="D116" s="233"/>
      <c r="E116" s="226"/>
      <c r="F116" s="244"/>
    </row>
    <row r="117" spans="1:6" ht="27.75">
      <c r="A117" s="8" t="s">
        <v>21</v>
      </c>
      <c r="B117" s="226"/>
      <c r="C117" s="226"/>
      <c r="D117" s="233"/>
      <c r="E117" s="226"/>
      <c r="F117" s="244"/>
    </row>
    <row r="118" spans="1:6" ht="27.75">
      <c r="A118" s="8" t="s">
        <v>22</v>
      </c>
      <c r="B118" s="226">
        <v>20.3</v>
      </c>
      <c r="C118" s="233">
        <v>20.6</v>
      </c>
      <c r="D118" s="233">
        <f t="shared" si="2"/>
        <v>101.47783251231527</v>
      </c>
      <c r="E118" s="253">
        <v>20.79</v>
      </c>
      <c r="F118" s="244">
        <f t="shared" si="3"/>
        <v>100.92233009708738</v>
      </c>
    </row>
    <row r="119" spans="1:6" ht="27.75">
      <c r="A119" s="224" t="s">
        <v>23</v>
      </c>
      <c r="B119" s="226"/>
      <c r="C119" s="226"/>
      <c r="D119" s="233"/>
      <c r="E119" s="226"/>
      <c r="F119" s="244"/>
    </row>
    <row r="120" spans="1:6" ht="13.5">
      <c r="A120" s="8" t="s">
        <v>32</v>
      </c>
      <c r="B120" s="226">
        <v>0</v>
      </c>
      <c r="C120" s="226">
        <v>0</v>
      </c>
      <c r="D120" s="233"/>
      <c r="E120" s="226">
        <v>0</v>
      </c>
      <c r="F120" s="244"/>
    </row>
    <row r="121" spans="1:6" ht="13.5">
      <c r="A121" s="8" t="s">
        <v>98</v>
      </c>
      <c r="B121" s="226">
        <v>0</v>
      </c>
      <c r="C121" s="226">
        <v>0</v>
      </c>
      <c r="D121" s="233"/>
      <c r="E121" s="226">
        <v>0</v>
      </c>
      <c r="F121" s="244"/>
    </row>
    <row r="122" spans="1:6" ht="27.75">
      <c r="A122" s="8" t="s">
        <v>43</v>
      </c>
      <c r="B122" s="226">
        <v>20.1</v>
      </c>
      <c r="C122" s="226">
        <v>20.2</v>
      </c>
      <c r="D122" s="233">
        <f t="shared" si="2"/>
        <v>100.49751243781093</v>
      </c>
      <c r="E122" s="226">
        <v>20.2</v>
      </c>
      <c r="F122" s="244">
        <f t="shared" si="3"/>
        <v>100</v>
      </c>
    </row>
    <row r="123" spans="1:6" ht="13.5">
      <c r="A123" s="8" t="s">
        <v>33</v>
      </c>
      <c r="B123" s="226">
        <v>0.8</v>
      </c>
      <c r="C123" s="226">
        <v>0.8</v>
      </c>
      <c r="D123" s="233">
        <f t="shared" si="2"/>
        <v>100</v>
      </c>
      <c r="E123" s="226">
        <v>0.8</v>
      </c>
      <c r="F123" s="244">
        <f t="shared" si="3"/>
        <v>100</v>
      </c>
    </row>
    <row r="124" spans="1:6" ht="27.75">
      <c r="A124" s="8" t="s">
        <v>34</v>
      </c>
      <c r="B124" s="226">
        <v>1.6</v>
      </c>
      <c r="C124" s="226">
        <v>1.6</v>
      </c>
      <c r="D124" s="233">
        <f t="shared" si="2"/>
        <v>100</v>
      </c>
      <c r="E124" s="226">
        <v>1.6</v>
      </c>
      <c r="F124" s="244">
        <f t="shared" si="3"/>
        <v>100</v>
      </c>
    </row>
    <row r="125" spans="1:6" ht="42">
      <c r="A125" s="8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8" t="s">
        <v>24</v>
      </c>
      <c r="B126" s="233">
        <v>887</v>
      </c>
      <c r="C126" s="226">
        <v>797.1</v>
      </c>
      <c r="D126" s="233">
        <f t="shared" si="2"/>
        <v>89.86471251409245</v>
      </c>
      <c r="E126" s="226">
        <v>785.7</v>
      </c>
      <c r="F126" s="244">
        <f t="shared" si="3"/>
        <v>98.56981558148289</v>
      </c>
    </row>
    <row r="127" spans="1:6" ht="27.75">
      <c r="A127" s="8" t="s">
        <v>97</v>
      </c>
      <c r="B127" s="226">
        <v>55</v>
      </c>
      <c r="C127" s="226">
        <v>55</v>
      </c>
      <c r="D127" s="233">
        <f t="shared" si="2"/>
        <v>100</v>
      </c>
      <c r="E127" s="226">
        <v>55</v>
      </c>
      <c r="F127" s="244">
        <f t="shared" si="3"/>
        <v>100</v>
      </c>
    </row>
    <row r="128" spans="1:6" ht="27.75">
      <c r="A128" s="8" t="s">
        <v>82</v>
      </c>
      <c r="B128" s="226">
        <v>5468</v>
      </c>
      <c r="C128" s="226">
        <v>5468</v>
      </c>
      <c r="D128" s="233">
        <f t="shared" si="2"/>
        <v>100</v>
      </c>
      <c r="E128" s="226">
        <v>5500</v>
      </c>
      <c r="F128" s="244">
        <f t="shared" si="3"/>
        <v>100.5852231163131</v>
      </c>
    </row>
    <row r="129" spans="1:6" ht="27.75">
      <c r="A129" s="8" t="s">
        <v>99</v>
      </c>
      <c r="B129" s="226">
        <v>20</v>
      </c>
      <c r="C129" s="226">
        <v>23</v>
      </c>
      <c r="D129" s="233">
        <f t="shared" si="2"/>
        <v>114.99999999999999</v>
      </c>
      <c r="E129" s="226">
        <v>27.7</v>
      </c>
      <c r="F129" s="244">
        <f t="shared" si="3"/>
        <v>120.43478260869564</v>
      </c>
    </row>
    <row r="130" spans="1:6" ht="27.75">
      <c r="A130" s="218" t="s">
        <v>35</v>
      </c>
      <c r="B130" s="226">
        <f>B131+B132+B133+B134</f>
        <v>19</v>
      </c>
      <c r="C130" s="226">
        <f>C131+C132+C133+C134</f>
        <v>19</v>
      </c>
      <c r="D130" s="233">
        <f t="shared" si="2"/>
        <v>100</v>
      </c>
      <c r="E130" s="226">
        <f>E131+E132+E133+E134</f>
        <v>20</v>
      </c>
      <c r="F130" s="244">
        <f t="shared" si="3"/>
        <v>105.26315789473684</v>
      </c>
    </row>
    <row r="131" spans="1:6" ht="27.75">
      <c r="A131" s="221" t="s">
        <v>70</v>
      </c>
      <c r="B131" s="226">
        <v>0</v>
      </c>
      <c r="C131" s="226">
        <v>0</v>
      </c>
      <c r="D131" s="233"/>
      <c r="E131" s="226">
        <v>0</v>
      </c>
      <c r="F131" s="244"/>
    </row>
    <row r="132" spans="1:6" ht="27.75">
      <c r="A132" s="221" t="s">
        <v>71</v>
      </c>
      <c r="B132" s="226">
        <v>6</v>
      </c>
      <c r="C132" s="226">
        <v>6</v>
      </c>
      <c r="D132" s="233">
        <f t="shared" si="2"/>
        <v>100</v>
      </c>
      <c r="E132" s="226">
        <v>6</v>
      </c>
      <c r="F132" s="244">
        <f t="shared" si="3"/>
        <v>100</v>
      </c>
    </row>
    <row r="133" spans="1:6" ht="27.75">
      <c r="A133" s="221" t="s">
        <v>72</v>
      </c>
      <c r="B133" s="226">
        <v>1</v>
      </c>
      <c r="C133" s="226">
        <v>1</v>
      </c>
      <c r="D133" s="233">
        <f t="shared" si="2"/>
        <v>100</v>
      </c>
      <c r="E133" s="226">
        <v>2</v>
      </c>
      <c r="F133" s="244">
        <f t="shared" si="3"/>
        <v>200</v>
      </c>
    </row>
    <row r="134" spans="1:6" ht="13.5">
      <c r="A134" s="221" t="s">
        <v>69</v>
      </c>
      <c r="B134" s="226">
        <v>12</v>
      </c>
      <c r="C134" s="226">
        <v>12</v>
      </c>
      <c r="D134" s="233">
        <f t="shared" si="2"/>
        <v>100</v>
      </c>
      <c r="E134" s="226">
        <v>12</v>
      </c>
      <c r="F134" s="244">
        <f t="shared" si="3"/>
        <v>100</v>
      </c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7" ht="13.5">
      <c r="A136" s="8" t="s">
        <v>74</v>
      </c>
      <c r="B136" s="226">
        <v>12</v>
      </c>
      <c r="C136" s="226">
        <v>12</v>
      </c>
      <c r="D136" s="233">
        <f t="shared" si="2"/>
        <v>100</v>
      </c>
      <c r="E136" s="226">
        <v>12</v>
      </c>
      <c r="F136" s="244">
        <f t="shared" si="3"/>
        <v>100</v>
      </c>
      <c r="G136" s="138"/>
    </row>
    <row r="137" spans="1:7" ht="13.5">
      <c r="A137" s="8" t="s">
        <v>75</v>
      </c>
      <c r="B137" s="226">
        <v>18</v>
      </c>
      <c r="C137" s="226">
        <v>18</v>
      </c>
      <c r="D137" s="233">
        <f t="shared" si="2"/>
        <v>100</v>
      </c>
      <c r="E137" s="226">
        <v>18</v>
      </c>
      <c r="F137" s="244">
        <f t="shared" si="3"/>
        <v>100</v>
      </c>
      <c r="G137" s="138"/>
    </row>
    <row r="138" spans="1:7" ht="13.5">
      <c r="A138" s="8" t="s">
        <v>76</v>
      </c>
      <c r="B138" s="226"/>
      <c r="C138" s="226"/>
      <c r="D138" s="233"/>
      <c r="E138" s="226"/>
      <c r="F138" s="244"/>
      <c r="G138" s="138"/>
    </row>
    <row r="139" spans="1:7" ht="27.75">
      <c r="A139" s="8" t="s">
        <v>80</v>
      </c>
      <c r="B139" s="226">
        <v>13.7</v>
      </c>
      <c r="C139" s="226">
        <v>13.7</v>
      </c>
      <c r="D139" s="233">
        <f t="shared" si="2"/>
        <v>100</v>
      </c>
      <c r="E139" s="226">
        <v>13.7</v>
      </c>
      <c r="F139" s="244">
        <f t="shared" si="3"/>
        <v>100</v>
      </c>
      <c r="G139" s="138"/>
    </row>
    <row r="140" spans="1:7" ht="13.5">
      <c r="A140" s="221" t="s">
        <v>77</v>
      </c>
      <c r="B140" s="226">
        <v>13.7</v>
      </c>
      <c r="C140" s="226">
        <v>13.7</v>
      </c>
      <c r="D140" s="233">
        <f>C140/B140*100</f>
        <v>100</v>
      </c>
      <c r="E140" s="226">
        <v>13.7</v>
      </c>
      <c r="F140" s="244">
        <f>E140/C140*100</f>
        <v>100</v>
      </c>
      <c r="G140" s="138"/>
    </row>
    <row r="141" spans="1:7" ht="42">
      <c r="A141" s="219" t="s">
        <v>78</v>
      </c>
      <c r="B141" s="226">
        <v>83</v>
      </c>
      <c r="C141" s="226">
        <v>83</v>
      </c>
      <c r="D141" s="233">
        <f>C141/B141*100</f>
        <v>100</v>
      </c>
      <c r="E141" s="226">
        <v>83</v>
      </c>
      <c r="F141" s="244">
        <f>E141/C141*100</f>
        <v>100</v>
      </c>
      <c r="G141" s="138"/>
    </row>
    <row r="142" spans="1:7" ht="27.75">
      <c r="A142" s="219" t="s">
        <v>83</v>
      </c>
      <c r="B142" s="226">
        <v>225.1</v>
      </c>
      <c r="C142" s="226">
        <v>225.1</v>
      </c>
      <c r="D142" s="233">
        <f>C142/B142*100</f>
        <v>100</v>
      </c>
      <c r="E142" s="226">
        <v>225.1</v>
      </c>
      <c r="F142" s="244">
        <f>E142/C142*100</f>
        <v>100</v>
      </c>
      <c r="G142" s="138"/>
    </row>
    <row r="143" spans="1:7" ht="42">
      <c r="A143" s="219" t="s">
        <v>84</v>
      </c>
      <c r="B143" s="226">
        <v>104.5</v>
      </c>
      <c r="C143" s="226">
        <v>104.5</v>
      </c>
      <c r="D143" s="233">
        <f>C143/B143*100</f>
        <v>100</v>
      </c>
      <c r="E143" s="226">
        <v>104.8</v>
      </c>
      <c r="F143" s="244">
        <f>E143/C143*100</f>
        <v>100.28708133971291</v>
      </c>
      <c r="G143" s="138"/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55" t="s">
        <v>81</v>
      </c>
      <c r="B145" s="247"/>
      <c r="C145" s="247"/>
      <c r="D145" s="248"/>
      <c r="E145" s="247"/>
      <c r="F145" s="249"/>
    </row>
    <row r="147" spans="1:6" ht="13.5">
      <c r="A147" s="25" t="s">
        <v>183</v>
      </c>
      <c r="B147" s="25"/>
      <c r="C147" s="25"/>
      <c r="D147" s="317" t="s">
        <v>184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0" customWidth="1"/>
  </cols>
  <sheetData>
    <row r="1" spans="1:6" ht="13.5">
      <c r="A1" s="72"/>
      <c r="B1" s="321" t="s">
        <v>143</v>
      </c>
      <c r="C1" s="321"/>
      <c r="D1" s="321"/>
      <c r="E1" s="321"/>
      <c r="F1" s="321"/>
    </row>
    <row r="2" spans="1:6" ht="13.5">
      <c r="A2" s="72"/>
      <c r="B2" s="321" t="s">
        <v>185</v>
      </c>
      <c r="C2" s="321"/>
      <c r="D2" s="321"/>
      <c r="E2" s="321"/>
      <c r="F2" s="321"/>
    </row>
    <row r="3" spans="1:6" ht="13.5">
      <c r="A3" s="72"/>
      <c r="B3" s="321" t="s">
        <v>148</v>
      </c>
      <c r="C3" s="321"/>
      <c r="D3" s="321"/>
      <c r="E3" s="321"/>
      <c r="F3" s="321"/>
    </row>
    <row r="4" spans="1:6" ht="13.5">
      <c r="A4" s="72"/>
      <c r="B4" s="321" t="s">
        <v>145</v>
      </c>
      <c r="C4" s="321"/>
      <c r="D4" s="321"/>
      <c r="E4" s="321"/>
      <c r="F4" s="321"/>
    </row>
    <row r="5" spans="1:6" ht="13.5">
      <c r="A5" s="72"/>
      <c r="B5" s="321" t="s">
        <v>146</v>
      </c>
      <c r="C5" s="321"/>
      <c r="D5" s="321"/>
      <c r="E5" s="321"/>
      <c r="F5" s="321"/>
    </row>
    <row r="6" spans="1:6" ht="13.5">
      <c r="A6" s="72"/>
      <c r="B6" s="321" t="s">
        <v>147</v>
      </c>
      <c r="C6" s="321"/>
      <c r="D6" s="321"/>
      <c r="E6" s="321"/>
      <c r="F6" s="321"/>
    </row>
    <row r="7" spans="1:6" ht="12">
      <c r="A7" s="316" t="s">
        <v>192</v>
      </c>
      <c r="B7" s="316"/>
      <c r="C7" s="316"/>
      <c r="D7" s="316"/>
      <c r="E7" s="316"/>
      <c r="F7" s="316"/>
    </row>
    <row r="8" spans="1:6" ht="21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2.75">
      <c r="A11" s="307"/>
      <c r="B11" s="3" t="s">
        <v>1</v>
      </c>
      <c r="C11" s="3" t="s">
        <v>25</v>
      </c>
      <c r="D11" s="324"/>
      <c r="E11" s="3" t="s">
        <v>26</v>
      </c>
      <c r="F11" s="324"/>
    </row>
    <row r="12" spans="1:6" ht="27.75">
      <c r="A12" s="197" t="s">
        <v>47</v>
      </c>
      <c r="B12" s="198">
        <v>5.88</v>
      </c>
      <c r="C12" s="198">
        <v>5.878</v>
      </c>
      <c r="D12" s="200">
        <f>C12/B12*100</f>
        <v>99.96598639455783</v>
      </c>
      <c r="E12" s="198">
        <v>5.879</v>
      </c>
      <c r="F12" s="210">
        <f>E12/C12*100</f>
        <v>100.01701258931608</v>
      </c>
    </row>
    <row r="13" spans="1:6" ht="27.75">
      <c r="A13" s="197" t="s">
        <v>54</v>
      </c>
      <c r="B13" s="198">
        <v>4.24</v>
      </c>
      <c r="C13" s="198">
        <v>4.787</v>
      </c>
      <c r="D13" s="200">
        <f aca="true" t="shared" si="0" ref="D13:D76">C13/B13*100</f>
        <v>112.90094339622641</v>
      </c>
      <c r="E13" s="198">
        <v>5.425</v>
      </c>
      <c r="F13" s="210">
        <f aca="true" t="shared" si="1" ref="F13:F76">E13/C13*100</f>
        <v>113.32776269062043</v>
      </c>
    </row>
    <row r="14" spans="1:6" ht="27.75">
      <c r="A14" s="197" t="s">
        <v>52</v>
      </c>
      <c r="B14" s="196">
        <v>3.024</v>
      </c>
      <c r="C14" s="196">
        <v>3.039</v>
      </c>
      <c r="D14" s="200">
        <f t="shared" si="0"/>
        <v>100.49603174603175</v>
      </c>
      <c r="E14" s="196">
        <v>3.037</v>
      </c>
      <c r="F14" s="210">
        <f t="shared" si="1"/>
        <v>99.93418887792036</v>
      </c>
    </row>
    <row r="15" spans="1:6" ht="13.5">
      <c r="A15" s="197" t="s">
        <v>48</v>
      </c>
      <c r="B15" s="196">
        <v>1.007</v>
      </c>
      <c r="C15" s="196">
        <v>1.014</v>
      </c>
      <c r="D15" s="200">
        <f t="shared" si="0"/>
        <v>100.69513406156902</v>
      </c>
      <c r="E15" s="196">
        <v>1.029</v>
      </c>
      <c r="F15" s="210">
        <f t="shared" si="1"/>
        <v>101.4792899408284</v>
      </c>
    </row>
    <row r="16" spans="1:6" ht="27.75">
      <c r="A16" s="197" t="s">
        <v>53</v>
      </c>
      <c r="B16" s="198">
        <v>9.207</v>
      </c>
      <c r="C16" s="196">
        <v>10.072</v>
      </c>
      <c r="D16" s="200">
        <f t="shared" si="0"/>
        <v>109.39502552405776</v>
      </c>
      <c r="E16" s="198">
        <v>10.928</v>
      </c>
      <c r="F16" s="210">
        <f t="shared" si="1"/>
        <v>108.4988085782367</v>
      </c>
    </row>
    <row r="17" spans="1:6" ht="27.75">
      <c r="A17" s="197" t="s">
        <v>65</v>
      </c>
      <c r="B17" s="198">
        <v>2.2</v>
      </c>
      <c r="C17" s="198">
        <v>2.2</v>
      </c>
      <c r="D17" s="200">
        <f t="shared" si="0"/>
        <v>100</v>
      </c>
      <c r="E17" s="198">
        <v>2.2</v>
      </c>
      <c r="F17" s="210">
        <f t="shared" si="1"/>
        <v>100</v>
      </c>
    </row>
    <row r="18" spans="1:6" ht="27.75">
      <c r="A18" s="199" t="s">
        <v>45</v>
      </c>
      <c r="B18" s="200">
        <v>4.5</v>
      </c>
      <c r="C18" s="198">
        <v>4.76</v>
      </c>
      <c r="D18" s="200">
        <f t="shared" si="0"/>
        <v>105.77777777777777</v>
      </c>
      <c r="E18" s="198">
        <v>5.1</v>
      </c>
      <c r="F18" s="210">
        <f t="shared" si="1"/>
        <v>107.14285714285714</v>
      </c>
    </row>
    <row r="19" spans="1:6" ht="42">
      <c r="A19" s="197" t="s">
        <v>46</v>
      </c>
      <c r="B19" s="205">
        <v>2.66</v>
      </c>
      <c r="C19" s="205">
        <v>2.62</v>
      </c>
      <c r="D19" s="200">
        <f t="shared" si="0"/>
        <v>98.49624060150376</v>
      </c>
      <c r="E19" s="198">
        <v>2.47</v>
      </c>
      <c r="F19" s="210">
        <f t="shared" si="1"/>
        <v>94.27480916030535</v>
      </c>
    </row>
    <row r="20" spans="1:6" ht="13.5">
      <c r="A20" s="197" t="s">
        <v>27</v>
      </c>
      <c r="B20" s="198"/>
      <c r="C20" s="198"/>
      <c r="D20" s="200"/>
      <c r="E20" s="198"/>
      <c r="F20" s="210"/>
    </row>
    <row r="21" spans="1:6" ht="13.5">
      <c r="A21" s="197" t="s">
        <v>55</v>
      </c>
      <c r="B21" s="198"/>
      <c r="C21" s="198"/>
      <c r="D21" s="200"/>
      <c r="E21" s="198"/>
      <c r="F21" s="210"/>
    </row>
    <row r="22" spans="1:6" ht="13.5">
      <c r="A22" s="197" t="s">
        <v>56</v>
      </c>
      <c r="B22" s="198"/>
      <c r="C22" s="198"/>
      <c r="D22" s="200"/>
      <c r="E22" s="198"/>
      <c r="F22" s="210"/>
    </row>
    <row r="23" spans="1:6" ht="13.5">
      <c r="A23" s="197" t="s">
        <v>57</v>
      </c>
      <c r="B23" s="198">
        <v>88117</v>
      </c>
      <c r="C23" s="198">
        <v>96900</v>
      </c>
      <c r="D23" s="200">
        <f t="shared" si="0"/>
        <v>109.96742966737405</v>
      </c>
      <c r="E23" s="198">
        <v>106700</v>
      </c>
      <c r="F23" s="210">
        <f t="shared" si="1"/>
        <v>110.11351909184725</v>
      </c>
    </row>
    <row r="24" spans="1:6" ht="13.5">
      <c r="A24" s="201" t="s">
        <v>29</v>
      </c>
      <c r="B24" s="198"/>
      <c r="C24" s="198"/>
      <c r="D24" s="200"/>
      <c r="E24" s="198"/>
      <c r="F24" s="210"/>
    </row>
    <row r="25" spans="1:6" ht="13.5">
      <c r="A25" s="201" t="s">
        <v>30</v>
      </c>
      <c r="B25" s="198"/>
      <c r="C25" s="198"/>
      <c r="D25" s="200"/>
      <c r="E25" s="198"/>
      <c r="F25" s="210"/>
    </row>
    <row r="26" spans="1:6" ht="27.75">
      <c r="A26" s="199" t="s">
        <v>31</v>
      </c>
      <c r="B26" s="196"/>
      <c r="C26" s="198"/>
      <c r="D26" s="200"/>
      <c r="E26" s="198"/>
      <c r="F26" s="210"/>
    </row>
    <row r="27" spans="1:6" ht="27.75">
      <c r="A27" s="188" t="s">
        <v>36</v>
      </c>
      <c r="B27" s="198"/>
      <c r="C27" s="198"/>
      <c r="D27" s="200"/>
      <c r="E27" s="198"/>
      <c r="F27" s="210"/>
    </row>
    <row r="28" spans="1:6" ht="27.75">
      <c r="A28" s="211" t="s">
        <v>117</v>
      </c>
      <c r="B28" s="198"/>
      <c r="C28" s="198"/>
      <c r="D28" s="200"/>
      <c r="E28" s="198"/>
      <c r="F28" s="210"/>
    </row>
    <row r="29" spans="1:6" ht="13.5">
      <c r="A29" s="211" t="s">
        <v>127</v>
      </c>
      <c r="B29" s="198"/>
      <c r="C29" s="198"/>
      <c r="D29" s="200"/>
      <c r="E29" s="198"/>
      <c r="F29" s="210"/>
    </row>
    <row r="30" spans="1:6" ht="13.5">
      <c r="A30" s="211" t="s">
        <v>118</v>
      </c>
      <c r="B30" s="198"/>
      <c r="C30" s="198"/>
      <c r="D30" s="200"/>
      <c r="E30" s="198"/>
      <c r="F30" s="210"/>
    </row>
    <row r="31" spans="1:6" ht="13.5">
      <c r="A31" s="211" t="s">
        <v>119</v>
      </c>
      <c r="B31" s="198"/>
      <c r="C31" s="198"/>
      <c r="D31" s="200"/>
      <c r="E31" s="198"/>
      <c r="F31" s="210"/>
    </row>
    <row r="32" spans="1:6" ht="13.5">
      <c r="A32" s="211" t="s">
        <v>120</v>
      </c>
      <c r="B32" s="198"/>
      <c r="C32" s="198"/>
      <c r="D32" s="200"/>
      <c r="E32" s="198"/>
      <c r="F32" s="210"/>
    </row>
    <row r="33" spans="1:6" ht="13.5">
      <c r="A33" s="211" t="s">
        <v>121</v>
      </c>
      <c r="B33" s="198"/>
      <c r="C33" s="198"/>
      <c r="D33" s="200"/>
      <c r="E33" s="198"/>
      <c r="F33" s="210"/>
    </row>
    <row r="34" spans="1:6" ht="13.5">
      <c r="A34" s="211" t="s">
        <v>122</v>
      </c>
      <c r="B34" s="198"/>
      <c r="C34" s="198"/>
      <c r="D34" s="200"/>
      <c r="E34" s="198"/>
      <c r="F34" s="210"/>
    </row>
    <row r="35" spans="1:6" ht="13.5">
      <c r="A35" s="211" t="s">
        <v>123</v>
      </c>
      <c r="B35" s="198"/>
      <c r="C35" s="198"/>
      <c r="D35" s="200"/>
      <c r="E35" s="198"/>
      <c r="F35" s="210"/>
    </row>
    <row r="36" spans="1:6" ht="13.5">
      <c r="A36" s="211" t="s">
        <v>124</v>
      </c>
      <c r="B36" s="198"/>
      <c r="C36" s="198"/>
      <c r="D36" s="200"/>
      <c r="E36" s="198"/>
      <c r="F36" s="210"/>
    </row>
    <row r="37" spans="1:6" ht="13.5">
      <c r="A37" s="211" t="s">
        <v>125</v>
      </c>
      <c r="B37" s="198"/>
      <c r="C37" s="198"/>
      <c r="D37" s="200"/>
      <c r="E37" s="198"/>
      <c r="F37" s="210"/>
    </row>
    <row r="38" spans="1:6" ht="13.5">
      <c r="A38" s="211" t="s">
        <v>126</v>
      </c>
      <c r="B38" s="198"/>
      <c r="C38" s="198"/>
      <c r="D38" s="200"/>
      <c r="E38" s="198"/>
      <c r="F38" s="210"/>
    </row>
    <row r="39" spans="1:6" ht="27.75">
      <c r="A39" s="197" t="s">
        <v>58</v>
      </c>
      <c r="B39" s="189">
        <f>B40+B41+B42</f>
        <v>451</v>
      </c>
      <c r="C39" s="189">
        <f>C40+C41+C42</f>
        <v>478</v>
      </c>
      <c r="D39" s="200">
        <f t="shared" si="0"/>
        <v>105.98669623059867</v>
      </c>
      <c r="E39" s="189">
        <f>E40+E41+E42</f>
        <v>502</v>
      </c>
      <c r="F39" s="210">
        <f t="shared" si="1"/>
        <v>105.02092050209204</v>
      </c>
    </row>
    <row r="40" spans="1:6" ht="13.5">
      <c r="A40" s="197" t="s">
        <v>87</v>
      </c>
      <c r="B40" s="189">
        <v>323.6</v>
      </c>
      <c r="C40" s="189">
        <v>350</v>
      </c>
      <c r="D40" s="200">
        <f t="shared" si="0"/>
        <v>108.15822002472186</v>
      </c>
      <c r="E40" s="189">
        <v>370</v>
      </c>
      <c r="F40" s="210">
        <f t="shared" si="1"/>
        <v>105.71428571428572</v>
      </c>
    </row>
    <row r="41" spans="1:6" ht="27.75">
      <c r="A41" s="197" t="s">
        <v>88</v>
      </c>
      <c r="B41" s="198">
        <v>29</v>
      </c>
      <c r="C41" s="198">
        <v>29</v>
      </c>
      <c r="D41" s="200">
        <f t="shared" si="0"/>
        <v>100</v>
      </c>
      <c r="E41" s="198">
        <v>32</v>
      </c>
      <c r="F41" s="210">
        <f t="shared" si="1"/>
        <v>110.34482758620689</v>
      </c>
    </row>
    <row r="42" spans="1:6" ht="13.5">
      <c r="A42" s="197" t="s">
        <v>89</v>
      </c>
      <c r="B42" s="189">
        <v>98.4</v>
      </c>
      <c r="C42" s="189">
        <v>99</v>
      </c>
      <c r="D42" s="200">
        <f t="shared" si="0"/>
        <v>100.60975609756098</v>
      </c>
      <c r="E42" s="189">
        <v>100</v>
      </c>
      <c r="F42" s="210">
        <f t="shared" si="1"/>
        <v>101.01010101010101</v>
      </c>
    </row>
    <row r="43" spans="1:6" ht="27.75">
      <c r="A43" s="188" t="s">
        <v>2</v>
      </c>
      <c r="B43" s="198"/>
      <c r="C43" s="198"/>
      <c r="D43" s="200"/>
      <c r="E43" s="198"/>
      <c r="F43" s="210"/>
    </row>
    <row r="44" spans="1:6" ht="13.5">
      <c r="A44" s="197" t="s">
        <v>90</v>
      </c>
      <c r="B44" s="198">
        <v>25</v>
      </c>
      <c r="C44" s="198">
        <v>26</v>
      </c>
      <c r="D44" s="200">
        <f t="shared" si="0"/>
        <v>104</v>
      </c>
      <c r="E44" s="198">
        <v>26</v>
      </c>
      <c r="F44" s="210">
        <f t="shared" si="1"/>
        <v>100</v>
      </c>
    </row>
    <row r="45" spans="1:6" ht="13.5">
      <c r="A45" s="197" t="s">
        <v>3</v>
      </c>
      <c r="B45" s="198"/>
      <c r="C45" s="198"/>
      <c r="D45" s="200"/>
      <c r="E45" s="198"/>
      <c r="F45" s="210"/>
    </row>
    <row r="46" spans="1:6" ht="13.5">
      <c r="A46" s="197" t="s">
        <v>4</v>
      </c>
      <c r="B46" s="198">
        <v>0.4</v>
      </c>
      <c r="C46" s="198">
        <v>0.4</v>
      </c>
      <c r="D46" s="200">
        <f t="shared" si="0"/>
        <v>100</v>
      </c>
      <c r="E46" s="198">
        <v>0.4</v>
      </c>
      <c r="F46" s="210">
        <f t="shared" si="1"/>
        <v>100</v>
      </c>
    </row>
    <row r="47" spans="1:6" ht="13.5">
      <c r="A47" s="197" t="s">
        <v>5</v>
      </c>
      <c r="B47" s="198">
        <v>2.8</v>
      </c>
      <c r="C47" s="198">
        <v>2.8</v>
      </c>
      <c r="D47" s="200">
        <f t="shared" si="0"/>
        <v>100</v>
      </c>
      <c r="E47" s="198">
        <v>2.8</v>
      </c>
      <c r="F47" s="210">
        <f t="shared" si="1"/>
        <v>100</v>
      </c>
    </row>
    <row r="48" spans="1:6" ht="13.5">
      <c r="A48" s="197" t="s">
        <v>6</v>
      </c>
      <c r="B48" s="198">
        <v>21</v>
      </c>
      <c r="C48" s="198">
        <v>21</v>
      </c>
      <c r="D48" s="200">
        <f t="shared" si="0"/>
        <v>100</v>
      </c>
      <c r="E48" s="198">
        <v>21</v>
      </c>
      <c r="F48" s="210">
        <f t="shared" si="1"/>
        <v>100</v>
      </c>
    </row>
    <row r="49" spans="1:6" ht="13.5">
      <c r="A49" s="197" t="s">
        <v>28</v>
      </c>
      <c r="B49" s="198">
        <v>2.9</v>
      </c>
      <c r="C49" s="198">
        <v>2.5</v>
      </c>
      <c r="D49" s="200">
        <f t="shared" si="0"/>
        <v>86.20689655172414</v>
      </c>
      <c r="E49" s="198">
        <v>2.7</v>
      </c>
      <c r="F49" s="210">
        <f t="shared" si="1"/>
        <v>108</v>
      </c>
    </row>
    <row r="50" spans="1:6" ht="13.5">
      <c r="A50" s="197" t="s">
        <v>38</v>
      </c>
      <c r="B50" s="198">
        <f>B51+B52+B53</f>
        <v>0.8</v>
      </c>
      <c r="C50" s="198">
        <f>C51+C52+C53</f>
        <v>0.9</v>
      </c>
      <c r="D50" s="200">
        <f t="shared" si="0"/>
        <v>112.5</v>
      </c>
      <c r="E50" s="198">
        <v>1</v>
      </c>
      <c r="F50" s="210">
        <f t="shared" si="1"/>
        <v>111.11111111111111</v>
      </c>
    </row>
    <row r="51" spans="1:6" ht="13.5">
      <c r="A51" s="197" t="s">
        <v>87</v>
      </c>
      <c r="B51" s="198"/>
      <c r="C51" s="198"/>
      <c r="D51" s="200"/>
      <c r="E51" s="198"/>
      <c r="F51" s="210"/>
    </row>
    <row r="52" spans="1:6" ht="27.75">
      <c r="A52" s="197" t="s">
        <v>88</v>
      </c>
      <c r="B52" s="198"/>
      <c r="C52" s="198"/>
      <c r="D52" s="200"/>
      <c r="E52" s="198"/>
      <c r="F52" s="210"/>
    </row>
    <row r="53" spans="1:6" ht="13.5">
      <c r="A53" s="197" t="s">
        <v>91</v>
      </c>
      <c r="B53" s="198">
        <v>0.8</v>
      </c>
      <c r="C53" s="198">
        <v>0.9</v>
      </c>
      <c r="D53" s="200">
        <f t="shared" si="0"/>
        <v>112.5</v>
      </c>
      <c r="E53" s="198">
        <f>E50-E51-E52</f>
        <v>1</v>
      </c>
      <c r="F53" s="210">
        <f t="shared" si="1"/>
        <v>111.11111111111111</v>
      </c>
    </row>
    <row r="54" spans="1:6" ht="13.5">
      <c r="A54" s="197" t="s">
        <v>39</v>
      </c>
      <c r="B54" s="198">
        <f>B55+B56+B57</f>
        <v>1.2000000000000002</v>
      </c>
      <c r="C54" s="198">
        <f>C55+C56+C57</f>
        <v>1.2000000000000002</v>
      </c>
      <c r="D54" s="200">
        <f t="shared" si="0"/>
        <v>100</v>
      </c>
      <c r="E54" s="198">
        <v>1.2</v>
      </c>
      <c r="F54" s="210">
        <f t="shared" si="1"/>
        <v>99.99999999999997</v>
      </c>
    </row>
    <row r="55" spans="1:6" ht="13.5">
      <c r="A55" s="197" t="s">
        <v>87</v>
      </c>
      <c r="B55" s="198"/>
      <c r="C55" s="198"/>
      <c r="D55" s="200"/>
      <c r="E55" s="198"/>
      <c r="F55" s="210"/>
    </row>
    <row r="56" spans="1:6" ht="27.75">
      <c r="A56" s="197" t="s">
        <v>88</v>
      </c>
      <c r="B56" s="198">
        <v>0.4</v>
      </c>
      <c r="C56" s="198">
        <v>0.4</v>
      </c>
      <c r="D56" s="200">
        <f t="shared" si="0"/>
        <v>100</v>
      </c>
      <c r="E56" s="198">
        <v>0.4</v>
      </c>
      <c r="F56" s="210">
        <f t="shared" si="1"/>
        <v>100</v>
      </c>
    </row>
    <row r="57" spans="1:6" ht="13.5">
      <c r="A57" s="197" t="s">
        <v>91</v>
      </c>
      <c r="B57" s="198">
        <v>0.8</v>
      </c>
      <c r="C57" s="198">
        <v>0.8</v>
      </c>
      <c r="D57" s="200">
        <f t="shared" si="0"/>
        <v>100</v>
      </c>
      <c r="E57" s="198">
        <v>0.8</v>
      </c>
      <c r="F57" s="210">
        <f t="shared" si="1"/>
        <v>100</v>
      </c>
    </row>
    <row r="58" spans="1:6" ht="13.5">
      <c r="A58" s="197" t="s">
        <v>66</v>
      </c>
      <c r="B58" s="198">
        <f>B59+B60+B61</f>
        <v>0.1</v>
      </c>
      <c r="C58" s="198">
        <f>C59+C60+C61</f>
        <v>0.1</v>
      </c>
      <c r="D58" s="200">
        <f t="shared" si="0"/>
        <v>100</v>
      </c>
      <c r="E58" s="198">
        <f>E59+E60+E61</f>
        <v>0.1</v>
      </c>
      <c r="F58" s="210">
        <f t="shared" si="1"/>
        <v>100</v>
      </c>
    </row>
    <row r="59" spans="1:6" ht="13.5">
      <c r="A59" s="197" t="s">
        <v>87</v>
      </c>
      <c r="B59" s="198"/>
      <c r="C59" s="198"/>
      <c r="D59" s="200"/>
      <c r="E59" s="198"/>
      <c r="F59" s="210"/>
    </row>
    <row r="60" spans="1:6" ht="27.75">
      <c r="A60" s="197" t="s">
        <v>88</v>
      </c>
      <c r="B60" s="198"/>
      <c r="C60" s="198"/>
      <c r="D60" s="200"/>
      <c r="E60" s="198"/>
      <c r="F60" s="210"/>
    </row>
    <row r="61" spans="1:6" ht="13.5">
      <c r="A61" s="197" t="s">
        <v>91</v>
      </c>
      <c r="B61" s="198">
        <v>0.1</v>
      </c>
      <c r="C61" s="198">
        <v>0.1</v>
      </c>
      <c r="D61" s="200">
        <f t="shared" si="0"/>
        <v>100</v>
      </c>
      <c r="E61" s="198">
        <v>0.1</v>
      </c>
      <c r="F61" s="210">
        <f t="shared" si="1"/>
        <v>100</v>
      </c>
    </row>
    <row r="62" spans="1:6" ht="13.5">
      <c r="A62" s="197" t="s">
        <v>40</v>
      </c>
      <c r="B62" s="208">
        <v>1.9</v>
      </c>
      <c r="C62" s="198">
        <v>2.3</v>
      </c>
      <c r="D62" s="200">
        <f t="shared" si="0"/>
        <v>121.05263157894737</v>
      </c>
      <c r="E62" s="198">
        <v>2.3</v>
      </c>
      <c r="F62" s="210">
        <f t="shared" si="1"/>
        <v>100</v>
      </c>
    </row>
    <row r="63" spans="1:6" ht="13.5">
      <c r="A63" s="197" t="s">
        <v>87</v>
      </c>
      <c r="B63" s="208">
        <v>1.55</v>
      </c>
      <c r="C63" s="198">
        <f>C62-C64-C65</f>
        <v>1.9999999999999998</v>
      </c>
      <c r="D63" s="200">
        <f t="shared" si="0"/>
        <v>129.0322580645161</v>
      </c>
      <c r="E63" s="198">
        <f>E62-E64-E65</f>
        <v>1.9999999999999998</v>
      </c>
      <c r="F63" s="210">
        <f t="shared" si="1"/>
        <v>100</v>
      </c>
    </row>
    <row r="64" spans="1:6" ht="27.75">
      <c r="A64" s="197" t="s">
        <v>88</v>
      </c>
      <c r="B64" s="198">
        <f>B62-B63-B65</f>
        <v>0</v>
      </c>
      <c r="C64" s="198"/>
      <c r="D64" s="200"/>
      <c r="E64" s="198"/>
      <c r="F64" s="210"/>
    </row>
    <row r="65" spans="1:6" ht="13.5">
      <c r="A65" s="197" t="s">
        <v>91</v>
      </c>
      <c r="B65" s="207">
        <v>0.35</v>
      </c>
      <c r="C65" s="198">
        <v>0.3</v>
      </c>
      <c r="D65" s="200">
        <f t="shared" si="0"/>
        <v>85.71428571428572</v>
      </c>
      <c r="E65" s="198">
        <v>0.3</v>
      </c>
      <c r="F65" s="210">
        <f t="shared" si="1"/>
        <v>100</v>
      </c>
    </row>
    <row r="66" spans="1:6" ht="13.5">
      <c r="A66" s="197" t="s">
        <v>41</v>
      </c>
      <c r="B66" s="198">
        <v>2.4</v>
      </c>
      <c r="C66" s="198">
        <f>C67+C68+C69</f>
        <v>2.6</v>
      </c>
      <c r="D66" s="200">
        <f t="shared" si="0"/>
        <v>108.33333333333334</v>
      </c>
      <c r="E66" s="198">
        <f>E67+E69</f>
        <v>2.6</v>
      </c>
      <c r="F66" s="210">
        <f t="shared" si="1"/>
        <v>100</v>
      </c>
    </row>
    <row r="67" spans="1:6" ht="13.5">
      <c r="A67" s="197" t="s">
        <v>87</v>
      </c>
      <c r="B67" s="198">
        <f>B66-B68-B69</f>
        <v>1.9</v>
      </c>
      <c r="C67" s="198">
        <v>2</v>
      </c>
      <c r="D67" s="200">
        <f t="shared" si="0"/>
        <v>105.26315789473684</v>
      </c>
      <c r="E67" s="198">
        <v>2</v>
      </c>
      <c r="F67" s="210">
        <f t="shared" si="1"/>
        <v>100</v>
      </c>
    </row>
    <row r="68" spans="1:6" ht="27.75">
      <c r="A68" s="197" t="s">
        <v>88</v>
      </c>
      <c r="B68" s="198"/>
      <c r="C68" s="198"/>
      <c r="D68" s="200"/>
      <c r="E68" s="198"/>
      <c r="F68" s="210"/>
    </row>
    <row r="69" spans="1:6" ht="13.5">
      <c r="A69" s="197" t="s">
        <v>91</v>
      </c>
      <c r="B69" s="198">
        <v>0.5</v>
      </c>
      <c r="C69" s="198">
        <v>0.6</v>
      </c>
      <c r="D69" s="200">
        <f t="shared" si="0"/>
        <v>120</v>
      </c>
      <c r="E69" s="198">
        <v>0.6</v>
      </c>
      <c r="F69" s="210">
        <f t="shared" si="1"/>
        <v>100</v>
      </c>
    </row>
    <row r="70" spans="1:6" ht="13.5">
      <c r="A70" s="197" t="s">
        <v>42</v>
      </c>
      <c r="B70" s="198">
        <v>1.2</v>
      </c>
      <c r="C70" s="198">
        <v>1.2</v>
      </c>
      <c r="D70" s="200">
        <f t="shared" si="0"/>
        <v>100</v>
      </c>
      <c r="E70" s="198">
        <v>1.2</v>
      </c>
      <c r="F70" s="210">
        <f t="shared" si="1"/>
        <v>100</v>
      </c>
    </row>
    <row r="71" spans="1:6" ht="13.5">
      <c r="A71" s="197" t="s">
        <v>87</v>
      </c>
      <c r="B71" s="198"/>
      <c r="C71" s="198"/>
      <c r="D71" s="200"/>
      <c r="E71" s="198"/>
      <c r="F71" s="210"/>
    </row>
    <row r="72" spans="1:6" ht="27.75">
      <c r="A72" s="197" t="s">
        <v>88</v>
      </c>
      <c r="B72" s="198">
        <v>0.1</v>
      </c>
      <c r="C72" s="198">
        <v>0.1</v>
      </c>
      <c r="D72" s="200">
        <f t="shared" si="0"/>
        <v>100</v>
      </c>
      <c r="E72" s="198">
        <v>0.1</v>
      </c>
      <c r="F72" s="210">
        <f t="shared" si="1"/>
        <v>100</v>
      </c>
    </row>
    <row r="73" spans="1:6" ht="13.5">
      <c r="A73" s="197" t="s">
        <v>91</v>
      </c>
      <c r="B73" s="198">
        <v>1.1</v>
      </c>
      <c r="C73" s="198">
        <v>1.1</v>
      </c>
      <c r="D73" s="200">
        <f t="shared" si="0"/>
        <v>100</v>
      </c>
      <c r="E73" s="198">
        <v>1.1</v>
      </c>
      <c r="F73" s="210">
        <f t="shared" si="1"/>
        <v>100</v>
      </c>
    </row>
    <row r="74" spans="1:6" ht="27.75">
      <c r="A74" s="197" t="s">
        <v>67</v>
      </c>
      <c r="B74" s="198">
        <v>0.0001</v>
      </c>
      <c r="C74" s="198">
        <v>0.0002</v>
      </c>
      <c r="D74" s="200">
        <f t="shared" si="0"/>
        <v>200</v>
      </c>
      <c r="E74" s="198">
        <v>0.0003</v>
      </c>
      <c r="F74" s="210">
        <f t="shared" si="1"/>
        <v>149.99999999999997</v>
      </c>
    </row>
    <row r="75" spans="1:6" ht="13.5">
      <c r="A75" s="197" t="s">
        <v>87</v>
      </c>
      <c r="B75" s="198"/>
      <c r="C75" s="198"/>
      <c r="D75" s="200"/>
      <c r="E75" s="198"/>
      <c r="F75" s="210"/>
    </row>
    <row r="76" spans="1:6" ht="27.75">
      <c r="A76" s="197" t="s">
        <v>88</v>
      </c>
      <c r="B76" s="198">
        <v>0.0001</v>
      </c>
      <c r="C76" s="198">
        <v>0.0002</v>
      </c>
      <c r="D76" s="200">
        <f t="shared" si="0"/>
        <v>200</v>
      </c>
      <c r="E76" s="198">
        <v>0.0003</v>
      </c>
      <c r="F76" s="210">
        <f t="shared" si="1"/>
        <v>149.99999999999997</v>
      </c>
    </row>
    <row r="77" spans="1:6" ht="13.5">
      <c r="A77" s="197" t="s">
        <v>91</v>
      </c>
      <c r="B77" s="198"/>
      <c r="C77" s="198"/>
      <c r="D77" s="200"/>
      <c r="E77" s="198"/>
      <c r="F77" s="210"/>
    </row>
    <row r="78" spans="1:6" ht="27.75">
      <c r="A78" s="188" t="s">
        <v>85</v>
      </c>
      <c r="B78" s="198"/>
      <c r="C78" s="198"/>
      <c r="D78" s="200"/>
      <c r="E78" s="198"/>
      <c r="F78" s="210"/>
    </row>
    <row r="79" spans="1:6" ht="13.5">
      <c r="A79" s="197" t="s">
        <v>86</v>
      </c>
      <c r="B79" s="198">
        <f>B80+B81+B82</f>
        <v>730</v>
      </c>
      <c r="C79" s="198">
        <f>C80+C81+C82</f>
        <v>720</v>
      </c>
      <c r="D79" s="200">
        <f aca="true" t="shared" si="2" ref="D79:D139">C79/B79*100</f>
        <v>98.63013698630137</v>
      </c>
      <c r="E79" s="198">
        <f>E80+E81+E82</f>
        <v>730</v>
      </c>
      <c r="F79" s="210">
        <f aca="true" t="shared" si="3" ref="F79:F139">E79/C79*100</f>
        <v>101.38888888888889</v>
      </c>
    </row>
    <row r="80" spans="1:6" ht="13.5">
      <c r="A80" s="197" t="s">
        <v>87</v>
      </c>
      <c r="B80" s="198">
        <v>330</v>
      </c>
      <c r="C80" s="198">
        <v>330</v>
      </c>
      <c r="D80" s="200">
        <f t="shared" si="2"/>
        <v>100</v>
      </c>
      <c r="E80" s="198">
        <v>340</v>
      </c>
      <c r="F80" s="210">
        <f t="shared" si="3"/>
        <v>103.03030303030303</v>
      </c>
    </row>
    <row r="81" spans="1:6" ht="27.75">
      <c r="A81" s="197" t="s">
        <v>88</v>
      </c>
      <c r="B81" s="198"/>
      <c r="C81" s="198"/>
      <c r="D81" s="200"/>
      <c r="E81" s="198"/>
      <c r="F81" s="210"/>
    </row>
    <row r="82" spans="1:6" ht="13.5">
      <c r="A82" s="197" t="s">
        <v>91</v>
      </c>
      <c r="B82" s="198">
        <v>400</v>
      </c>
      <c r="C82" s="198">
        <v>390</v>
      </c>
      <c r="D82" s="200">
        <f t="shared" si="2"/>
        <v>97.5</v>
      </c>
      <c r="E82" s="198">
        <v>390</v>
      </c>
      <c r="F82" s="210">
        <f t="shared" si="3"/>
        <v>100</v>
      </c>
    </row>
    <row r="83" spans="1:6" ht="27.75">
      <c r="A83" s="197" t="s">
        <v>92</v>
      </c>
      <c r="B83" s="198">
        <f>B84+B85+B86</f>
        <v>415</v>
      </c>
      <c r="C83" s="198">
        <f>C84+C85+C86</f>
        <v>415</v>
      </c>
      <c r="D83" s="200">
        <f t="shared" si="2"/>
        <v>100</v>
      </c>
      <c r="E83" s="198">
        <v>420</v>
      </c>
      <c r="F83" s="210">
        <f t="shared" si="3"/>
        <v>101.20481927710843</v>
      </c>
    </row>
    <row r="84" spans="1:6" ht="13.5">
      <c r="A84" s="197" t="s">
        <v>87</v>
      </c>
      <c r="B84" s="198">
        <v>220</v>
      </c>
      <c r="C84" s="198">
        <v>235</v>
      </c>
      <c r="D84" s="200">
        <f t="shared" si="2"/>
        <v>106.81818181818181</v>
      </c>
      <c r="E84" s="198">
        <f>E83-E85-E86</f>
        <v>240</v>
      </c>
      <c r="F84" s="210">
        <f t="shared" si="3"/>
        <v>102.12765957446808</v>
      </c>
    </row>
    <row r="85" spans="1:6" ht="27.75">
      <c r="A85" s="197" t="s">
        <v>88</v>
      </c>
      <c r="B85" s="198"/>
      <c r="C85" s="198"/>
      <c r="D85" s="200"/>
      <c r="E85" s="198"/>
      <c r="F85" s="210"/>
    </row>
    <row r="86" spans="1:6" ht="13.5">
      <c r="A86" s="197" t="s">
        <v>91</v>
      </c>
      <c r="B86" s="198">
        <v>195</v>
      </c>
      <c r="C86" s="198">
        <v>180</v>
      </c>
      <c r="D86" s="200">
        <f t="shared" si="2"/>
        <v>92.3076923076923</v>
      </c>
      <c r="E86" s="198">
        <v>180</v>
      </c>
      <c r="F86" s="210">
        <f t="shared" si="3"/>
        <v>100</v>
      </c>
    </row>
    <row r="87" spans="1:6" ht="13.5">
      <c r="A87" s="197" t="s">
        <v>93</v>
      </c>
      <c r="B87" s="198">
        <f>B88+B89+B90</f>
        <v>180</v>
      </c>
      <c r="C87" s="198">
        <f>C88+C89+C90</f>
        <v>175</v>
      </c>
      <c r="D87" s="200">
        <f t="shared" si="2"/>
        <v>97.22222222222221</v>
      </c>
      <c r="E87" s="198">
        <f>E88+E89+E90</f>
        <v>177</v>
      </c>
      <c r="F87" s="210">
        <f t="shared" si="3"/>
        <v>101.14285714285714</v>
      </c>
    </row>
    <row r="88" spans="1:6" ht="13.5">
      <c r="A88" s="197" t="s">
        <v>87</v>
      </c>
      <c r="B88" s="198"/>
      <c r="C88" s="198"/>
      <c r="D88" s="200"/>
      <c r="E88" s="198"/>
      <c r="F88" s="210"/>
    </row>
    <row r="89" spans="1:6" ht="27.75">
      <c r="A89" s="197" t="s">
        <v>88</v>
      </c>
      <c r="B89" s="198"/>
      <c r="C89" s="198"/>
      <c r="D89" s="200"/>
      <c r="E89" s="198"/>
      <c r="F89" s="210"/>
    </row>
    <row r="90" spans="1:6" ht="13.5">
      <c r="A90" s="197" t="s">
        <v>91</v>
      </c>
      <c r="B90" s="198">
        <v>180</v>
      </c>
      <c r="C90" s="198">
        <v>175</v>
      </c>
      <c r="D90" s="200">
        <f t="shared" si="2"/>
        <v>97.22222222222221</v>
      </c>
      <c r="E90" s="198">
        <v>177</v>
      </c>
      <c r="F90" s="210">
        <f t="shared" si="3"/>
        <v>101.14285714285714</v>
      </c>
    </row>
    <row r="91" spans="1:6" ht="13.5">
      <c r="A91" s="197" t="s">
        <v>94</v>
      </c>
      <c r="B91" s="198">
        <v>250</v>
      </c>
      <c r="C91" s="198">
        <v>260</v>
      </c>
      <c r="D91" s="200">
        <f t="shared" si="2"/>
        <v>104</v>
      </c>
      <c r="E91" s="198">
        <v>260</v>
      </c>
      <c r="F91" s="210">
        <f t="shared" si="3"/>
        <v>100</v>
      </c>
    </row>
    <row r="92" spans="1:6" ht="13.5">
      <c r="A92" s="197" t="s">
        <v>95</v>
      </c>
      <c r="B92" s="198">
        <v>25</v>
      </c>
      <c r="C92" s="198">
        <v>25</v>
      </c>
      <c r="D92" s="200">
        <f t="shared" si="2"/>
        <v>100</v>
      </c>
      <c r="E92" s="198">
        <v>25</v>
      </c>
      <c r="F92" s="210">
        <f t="shared" si="3"/>
        <v>100</v>
      </c>
    </row>
    <row r="93" spans="1:6" ht="13.5">
      <c r="A93" s="197"/>
      <c r="B93" s="198"/>
      <c r="C93" s="198"/>
      <c r="D93" s="200"/>
      <c r="E93" s="198"/>
      <c r="F93" s="210"/>
    </row>
    <row r="94" spans="1:6" ht="13.5">
      <c r="A94" s="199" t="s">
        <v>59</v>
      </c>
      <c r="B94" s="198">
        <v>4000</v>
      </c>
      <c r="C94" s="198">
        <v>4420</v>
      </c>
      <c r="D94" s="200">
        <f t="shared" si="2"/>
        <v>110.5</v>
      </c>
      <c r="E94" s="198">
        <v>4730</v>
      </c>
      <c r="F94" s="210">
        <f t="shared" si="3"/>
        <v>107.01357466063348</v>
      </c>
    </row>
    <row r="95" spans="1:6" ht="13.5">
      <c r="A95" s="199" t="s">
        <v>60</v>
      </c>
      <c r="B95" s="198">
        <v>1100</v>
      </c>
      <c r="C95" s="198">
        <v>1270</v>
      </c>
      <c r="D95" s="200">
        <f t="shared" si="2"/>
        <v>115.45454545454545</v>
      </c>
      <c r="E95" s="198">
        <v>1440</v>
      </c>
      <c r="F95" s="210">
        <f t="shared" si="3"/>
        <v>113.38582677165354</v>
      </c>
    </row>
    <row r="96" spans="1:6" ht="13.5">
      <c r="A96" s="199" t="s">
        <v>61</v>
      </c>
      <c r="B96" s="198">
        <v>8000</v>
      </c>
      <c r="C96" s="198">
        <v>9370</v>
      </c>
      <c r="D96" s="200">
        <f t="shared" si="2"/>
        <v>117.12499999999999</v>
      </c>
      <c r="E96" s="198">
        <v>10500</v>
      </c>
      <c r="F96" s="210">
        <f t="shared" si="3"/>
        <v>112.05976520811099</v>
      </c>
    </row>
    <row r="97" spans="1:6" ht="42">
      <c r="A97" s="199" t="s">
        <v>62</v>
      </c>
      <c r="B97" s="198"/>
      <c r="C97" s="198"/>
      <c r="D97" s="200"/>
      <c r="E97" s="198"/>
      <c r="F97" s="210"/>
    </row>
    <row r="98" spans="1:6" ht="27.75">
      <c r="A98" s="199" t="s">
        <v>63</v>
      </c>
      <c r="B98" s="198">
        <v>500</v>
      </c>
      <c r="C98" s="198">
        <v>540</v>
      </c>
      <c r="D98" s="200">
        <f t="shared" si="2"/>
        <v>108</v>
      </c>
      <c r="E98" s="198">
        <v>560</v>
      </c>
      <c r="F98" s="210">
        <f t="shared" si="3"/>
        <v>103.7037037037037</v>
      </c>
    </row>
    <row r="99" spans="1:6" ht="27.75">
      <c r="A99" s="199" t="s">
        <v>64</v>
      </c>
      <c r="B99" s="198">
        <v>46000</v>
      </c>
      <c r="C99" s="198">
        <v>50000</v>
      </c>
      <c r="D99" s="200">
        <f t="shared" si="2"/>
        <v>108.69565217391303</v>
      </c>
      <c r="E99" s="198">
        <v>56800</v>
      </c>
      <c r="F99" s="210">
        <f t="shared" si="3"/>
        <v>113.6</v>
      </c>
    </row>
    <row r="100" spans="1:6" ht="27.75">
      <c r="A100" s="199" t="s">
        <v>68</v>
      </c>
      <c r="B100" s="198"/>
      <c r="C100" s="198"/>
      <c r="D100" s="200"/>
      <c r="E100" s="198"/>
      <c r="F100" s="210"/>
    </row>
    <row r="101" spans="1:6" ht="13.5">
      <c r="A101" s="188" t="s">
        <v>7</v>
      </c>
      <c r="B101" s="198"/>
      <c r="C101" s="198"/>
      <c r="D101" s="200"/>
      <c r="E101" s="198"/>
      <c r="F101" s="210"/>
    </row>
    <row r="102" spans="1:6" ht="27.75">
      <c r="A102" s="197" t="s">
        <v>8</v>
      </c>
      <c r="B102" s="198">
        <v>0.25</v>
      </c>
      <c r="C102" s="198">
        <v>0.219</v>
      </c>
      <c r="D102" s="200">
        <f t="shared" si="2"/>
        <v>87.6</v>
      </c>
      <c r="E102" s="198">
        <v>0.228</v>
      </c>
      <c r="F102" s="210">
        <f t="shared" si="3"/>
        <v>104.10958904109589</v>
      </c>
    </row>
    <row r="103" spans="1:6" ht="13.5">
      <c r="A103" s="188" t="s">
        <v>9</v>
      </c>
      <c r="B103" s="198"/>
      <c r="C103" s="198"/>
      <c r="D103" s="200"/>
      <c r="E103" s="198"/>
      <c r="F103" s="210"/>
    </row>
    <row r="104" spans="1:6" ht="13.5">
      <c r="A104" s="197" t="s">
        <v>10</v>
      </c>
      <c r="B104" s="198">
        <v>0.389</v>
      </c>
      <c r="C104" s="198">
        <v>0.39</v>
      </c>
      <c r="D104" s="200">
        <f t="shared" si="2"/>
        <v>100.25706940874035</v>
      </c>
      <c r="E104" s="198">
        <v>0.405</v>
      </c>
      <c r="F104" s="210">
        <f t="shared" si="3"/>
        <v>103.84615384615385</v>
      </c>
    </row>
    <row r="105" spans="1:6" ht="27.75">
      <c r="A105" s="197" t="s">
        <v>11</v>
      </c>
      <c r="B105" s="198">
        <v>0.326</v>
      </c>
      <c r="C105" s="198">
        <v>0.353</v>
      </c>
      <c r="D105" s="200">
        <f t="shared" si="2"/>
        <v>108.28220858895705</v>
      </c>
      <c r="E105" s="198">
        <v>0.383</v>
      </c>
      <c r="F105" s="210">
        <f t="shared" si="3"/>
        <v>108.49858356940511</v>
      </c>
    </row>
    <row r="106" spans="1:6" ht="27.75">
      <c r="A106" s="197" t="s">
        <v>12</v>
      </c>
      <c r="B106" s="198">
        <v>0</v>
      </c>
      <c r="C106" s="198">
        <v>0</v>
      </c>
      <c r="D106" s="200"/>
      <c r="E106" s="198">
        <v>0</v>
      </c>
      <c r="F106" s="210"/>
    </row>
    <row r="107" spans="1:6" ht="27.75">
      <c r="A107" s="197" t="s">
        <v>13</v>
      </c>
      <c r="B107" s="198">
        <v>0</v>
      </c>
      <c r="C107" s="198">
        <v>0</v>
      </c>
      <c r="D107" s="200"/>
      <c r="E107" s="198">
        <v>0</v>
      </c>
      <c r="F107" s="210"/>
    </row>
    <row r="108" spans="1:6" ht="13.5">
      <c r="A108" s="188" t="s">
        <v>14</v>
      </c>
      <c r="B108" s="198">
        <v>0</v>
      </c>
      <c r="C108" s="198">
        <v>0</v>
      </c>
      <c r="D108" s="200"/>
      <c r="E108" s="198">
        <v>0</v>
      </c>
      <c r="F108" s="210"/>
    </row>
    <row r="109" spans="1:6" ht="27.75">
      <c r="A109" s="197" t="s">
        <v>12</v>
      </c>
      <c r="B109" s="198">
        <v>0</v>
      </c>
      <c r="C109" s="198">
        <v>0</v>
      </c>
      <c r="D109" s="200"/>
      <c r="E109" s="198">
        <v>0</v>
      </c>
      <c r="F109" s="210"/>
    </row>
    <row r="110" spans="1:6" ht="27.75">
      <c r="A110" s="197" t="s">
        <v>13</v>
      </c>
      <c r="B110" s="198">
        <v>0</v>
      </c>
      <c r="C110" s="198">
        <v>0</v>
      </c>
      <c r="D110" s="200"/>
      <c r="E110" s="198">
        <v>0</v>
      </c>
      <c r="F110" s="210"/>
    </row>
    <row r="111" spans="1:6" ht="42">
      <c r="A111" s="197" t="s">
        <v>15</v>
      </c>
      <c r="B111" s="198">
        <v>100</v>
      </c>
      <c r="C111" s="198">
        <v>100</v>
      </c>
      <c r="D111" s="200">
        <f t="shared" si="2"/>
        <v>100</v>
      </c>
      <c r="E111" s="198">
        <v>100</v>
      </c>
      <c r="F111" s="210">
        <f t="shared" si="3"/>
        <v>100</v>
      </c>
    </row>
    <row r="112" spans="1:6" ht="13.5">
      <c r="A112" s="188" t="s">
        <v>16</v>
      </c>
      <c r="B112" s="198"/>
      <c r="C112" s="198"/>
      <c r="D112" s="200"/>
      <c r="E112" s="198"/>
      <c r="F112" s="210"/>
    </row>
    <row r="113" spans="1:7" ht="27.75">
      <c r="A113" s="197" t="s">
        <v>17</v>
      </c>
      <c r="B113" s="198">
        <v>1.843</v>
      </c>
      <c r="C113" s="198">
        <v>1.6</v>
      </c>
      <c r="D113" s="200">
        <f t="shared" si="2"/>
        <v>86.81497558328812</v>
      </c>
      <c r="E113" s="198">
        <v>1.2</v>
      </c>
      <c r="F113" s="210">
        <f t="shared" si="3"/>
        <v>74.99999999999999</v>
      </c>
      <c r="G113" s="138"/>
    </row>
    <row r="114" spans="1:7" ht="42">
      <c r="A114" s="197" t="s">
        <v>18</v>
      </c>
      <c r="B114" s="198">
        <v>1.843</v>
      </c>
      <c r="C114" s="198">
        <v>1.6</v>
      </c>
      <c r="D114" s="200">
        <f t="shared" si="2"/>
        <v>86.81497558328812</v>
      </c>
      <c r="E114" s="200">
        <v>1.2</v>
      </c>
      <c r="F114" s="210">
        <f t="shared" si="3"/>
        <v>74.99999999999999</v>
      </c>
      <c r="G114" s="138"/>
    </row>
    <row r="115" spans="1:7" ht="13.5">
      <c r="A115" s="197" t="s">
        <v>19</v>
      </c>
      <c r="B115" s="198"/>
      <c r="C115" s="198"/>
      <c r="D115" s="200"/>
      <c r="E115" s="198"/>
      <c r="F115" s="210"/>
      <c r="G115" s="138"/>
    </row>
    <row r="116" spans="1:7" ht="13.5">
      <c r="A116" s="197" t="s">
        <v>20</v>
      </c>
      <c r="B116" s="198"/>
      <c r="C116" s="198"/>
      <c r="D116" s="200"/>
      <c r="E116" s="198"/>
      <c r="F116" s="210"/>
      <c r="G116" s="138"/>
    </row>
    <row r="117" spans="1:7" ht="27.75">
      <c r="A117" s="197" t="s">
        <v>21</v>
      </c>
      <c r="B117" s="198"/>
      <c r="C117" s="198"/>
      <c r="D117" s="200"/>
      <c r="E117" s="198"/>
      <c r="F117" s="210"/>
      <c r="G117" s="138"/>
    </row>
    <row r="118" spans="1:7" ht="27.75">
      <c r="A118" s="197" t="s">
        <v>22</v>
      </c>
      <c r="B118" s="198">
        <v>14.8</v>
      </c>
      <c r="C118" s="200">
        <v>15.1</v>
      </c>
      <c r="D118" s="200">
        <f t="shared" si="2"/>
        <v>102.02702702702702</v>
      </c>
      <c r="E118" s="204">
        <v>15.28</v>
      </c>
      <c r="F118" s="210">
        <f t="shared" si="3"/>
        <v>101.19205298013244</v>
      </c>
      <c r="G118" s="138"/>
    </row>
    <row r="119" spans="1:6" ht="27.75">
      <c r="A119" s="188" t="s">
        <v>23</v>
      </c>
      <c r="B119" s="198"/>
      <c r="C119" s="198"/>
      <c r="D119" s="200"/>
      <c r="E119" s="198"/>
      <c r="F119" s="210"/>
    </row>
    <row r="120" spans="1:6" ht="13.5">
      <c r="A120" s="197" t="s">
        <v>32</v>
      </c>
      <c r="B120" s="198">
        <v>0</v>
      </c>
      <c r="C120" s="198">
        <v>0</v>
      </c>
      <c r="D120" s="200"/>
      <c r="E120" s="198">
        <v>0</v>
      </c>
      <c r="F120" s="210"/>
    </row>
    <row r="121" spans="1:6" ht="13.5">
      <c r="A121" s="197" t="s">
        <v>98</v>
      </c>
      <c r="B121" s="198">
        <v>0</v>
      </c>
      <c r="C121" s="198">
        <v>0</v>
      </c>
      <c r="D121" s="200"/>
      <c r="E121" s="198">
        <v>0</v>
      </c>
      <c r="F121" s="210"/>
    </row>
    <row r="122" spans="1:6" ht="27.75">
      <c r="A122" s="197" t="s">
        <v>43</v>
      </c>
      <c r="B122" s="198">
        <v>13.6</v>
      </c>
      <c r="C122" s="198">
        <v>13.6</v>
      </c>
      <c r="D122" s="200">
        <f t="shared" si="2"/>
        <v>100</v>
      </c>
      <c r="E122" s="198">
        <v>13.6</v>
      </c>
      <c r="F122" s="210">
        <f t="shared" si="3"/>
        <v>100</v>
      </c>
    </row>
    <row r="123" spans="1:6" ht="13.5">
      <c r="A123" s="197" t="s">
        <v>33</v>
      </c>
      <c r="B123" s="198">
        <v>0.5</v>
      </c>
      <c r="C123" s="198">
        <v>0.5</v>
      </c>
      <c r="D123" s="200">
        <f t="shared" si="2"/>
        <v>100</v>
      </c>
      <c r="E123" s="198">
        <v>0.5</v>
      </c>
      <c r="F123" s="210">
        <f t="shared" si="3"/>
        <v>100</v>
      </c>
    </row>
    <row r="124" spans="1:6" ht="27.75">
      <c r="A124" s="197" t="s">
        <v>34</v>
      </c>
      <c r="B124" s="198">
        <v>1.9</v>
      </c>
      <c r="C124" s="198">
        <v>1.9</v>
      </c>
      <c r="D124" s="200">
        <f t="shared" si="2"/>
        <v>100</v>
      </c>
      <c r="E124" s="198">
        <v>1.9</v>
      </c>
      <c r="F124" s="210">
        <f t="shared" si="3"/>
        <v>100</v>
      </c>
    </row>
    <row r="125" spans="1:6" ht="42">
      <c r="A125" s="197" t="s">
        <v>44</v>
      </c>
      <c r="B125" s="198">
        <v>0</v>
      </c>
      <c r="C125" s="198">
        <v>0</v>
      </c>
      <c r="D125" s="200"/>
      <c r="E125" s="198">
        <v>0</v>
      </c>
      <c r="F125" s="210"/>
    </row>
    <row r="126" spans="1:6" ht="27.75">
      <c r="A126" s="197" t="s">
        <v>24</v>
      </c>
      <c r="B126" s="200">
        <v>702.7</v>
      </c>
      <c r="C126" s="198">
        <v>695.2</v>
      </c>
      <c r="D126" s="200">
        <f t="shared" si="2"/>
        <v>98.93268820264693</v>
      </c>
      <c r="E126" s="198">
        <v>693.3</v>
      </c>
      <c r="F126" s="210">
        <f t="shared" si="3"/>
        <v>99.72669735327962</v>
      </c>
    </row>
    <row r="127" spans="1:6" ht="27.75">
      <c r="A127" s="197" t="s">
        <v>97</v>
      </c>
      <c r="B127" s="198">
        <v>260</v>
      </c>
      <c r="C127" s="198">
        <v>260</v>
      </c>
      <c r="D127" s="200">
        <f t="shared" si="2"/>
        <v>100</v>
      </c>
      <c r="E127" s="198">
        <v>260</v>
      </c>
      <c r="F127" s="210">
        <f t="shared" si="3"/>
        <v>100</v>
      </c>
    </row>
    <row r="128" spans="1:6" ht="27.75">
      <c r="A128" s="197" t="s">
        <v>82</v>
      </c>
      <c r="B128" s="198">
        <v>2100</v>
      </c>
      <c r="C128" s="198">
        <v>2495</v>
      </c>
      <c r="D128" s="200">
        <f t="shared" si="2"/>
        <v>118.80952380952381</v>
      </c>
      <c r="E128" s="198">
        <v>2500</v>
      </c>
      <c r="F128" s="210">
        <f t="shared" si="3"/>
        <v>100.2004008016032</v>
      </c>
    </row>
    <row r="129" spans="1:6" ht="27.75">
      <c r="A129" s="197" t="s">
        <v>99</v>
      </c>
      <c r="B129" s="198">
        <v>22</v>
      </c>
      <c r="C129" s="198">
        <v>25.5</v>
      </c>
      <c r="D129" s="200">
        <f t="shared" si="2"/>
        <v>115.90909090909092</v>
      </c>
      <c r="E129" s="198">
        <v>27.9</v>
      </c>
      <c r="F129" s="210">
        <f t="shared" si="3"/>
        <v>109.41176470588235</v>
      </c>
    </row>
    <row r="130" spans="1:6" ht="27.75">
      <c r="A130" s="188" t="s">
        <v>35</v>
      </c>
      <c r="B130" s="198">
        <f>B131+B132+B133+B134</f>
        <v>48</v>
      </c>
      <c r="C130" s="198">
        <f>C131+C132+C133+C134</f>
        <v>48</v>
      </c>
      <c r="D130" s="200">
        <f t="shared" si="2"/>
        <v>100</v>
      </c>
      <c r="E130" s="198">
        <f>E131+E132+E133+E134</f>
        <v>48</v>
      </c>
      <c r="F130" s="210">
        <f t="shared" si="3"/>
        <v>100</v>
      </c>
    </row>
    <row r="131" spans="1:6" ht="27.75">
      <c r="A131" s="197" t="s">
        <v>70</v>
      </c>
      <c r="B131" s="198">
        <v>1</v>
      </c>
      <c r="C131" s="198">
        <v>1</v>
      </c>
      <c r="D131" s="200">
        <f t="shared" si="2"/>
        <v>100</v>
      </c>
      <c r="E131" s="198">
        <v>1</v>
      </c>
      <c r="F131" s="210">
        <f t="shared" si="3"/>
        <v>100</v>
      </c>
    </row>
    <row r="132" spans="1:6" ht="27.75">
      <c r="A132" s="197" t="s">
        <v>71</v>
      </c>
      <c r="B132" s="198">
        <v>10</v>
      </c>
      <c r="C132" s="198">
        <v>10</v>
      </c>
      <c r="D132" s="200">
        <f t="shared" si="2"/>
        <v>100</v>
      </c>
      <c r="E132" s="198">
        <v>10</v>
      </c>
      <c r="F132" s="210">
        <f t="shared" si="3"/>
        <v>100</v>
      </c>
    </row>
    <row r="133" spans="1:6" ht="27.75">
      <c r="A133" s="197" t="s">
        <v>72</v>
      </c>
      <c r="B133" s="198">
        <v>11</v>
      </c>
      <c r="C133" s="198">
        <v>11</v>
      </c>
      <c r="D133" s="200">
        <f t="shared" si="2"/>
        <v>100</v>
      </c>
      <c r="E133" s="198">
        <v>11</v>
      </c>
      <c r="F133" s="210">
        <f t="shared" si="3"/>
        <v>100</v>
      </c>
    </row>
    <row r="134" spans="1:6" ht="13.5">
      <c r="A134" s="197" t="s">
        <v>69</v>
      </c>
      <c r="B134" s="198">
        <v>26</v>
      </c>
      <c r="C134" s="198">
        <v>26</v>
      </c>
      <c r="D134" s="200">
        <f t="shared" si="2"/>
        <v>100</v>
      </c>
      <c r="E134" s="198">
        <v>26</v>
      </c>
      <c r="F134" s="210">
        <f t="shared" si="3"/>
        <v>100</v>
      </c>
    </row>
    <row r="135" spans="1:6" ht="13.5">
      <c r="A135" s="188" t="s">
        <v>73</v>
      </c>
      <c r="B135" s="198"/>
      <c r="C135" s="198"/>
      <c r="D135" s="200"/>
      <c r="E135" s="198"/>
      <c r="F135" s="210"/>
    </row>
    <row r="136" spans="1:6" ht="13.5">
      <c r="A136" s="197" t="s">
        <v>74</v>
      </c>
      <c r="B136" s="198">
        <v>6</v>
      </c>
      <c r="C136" s="198">
        <v>6</v>
      </c>
      <c r="D136" s="200">
        <f t="shared" si="2"/>
        <v>100</v>
      </c>
      <c r="E136" s="198">
        <v>6</v>
      </c>
      <c r="F136" s="210">
        <f t="shared" si="3"/>
        <v>100</v>
      </c>
    </row>
    <row r="137" spans="1:6" ht="13.5">
      <c r="A137" s="197" t="s">
        <v>75</v>
      </c>
      <c r="B137" s="198">
        <v>27.3</v>
      </c>
      <c r="C137" s="198">
        <v>27.3</v>
      </c>
      <c r="D137" s="200">
        <f t="shared" si="2"/>
        <v>100</v>
      </c>
      <c r="E137" s="198">
        <v>27.3</v>
      </c>
      <c r="F137" s="210">
        <f t="shared" si="3"/>
        <v>100</v>
      </c>
    </row>
    <row r="138" spans="1:6" ht="13.5">
      <c r="A138" s="197" t="s">
        <v>76</v>
      </c>
      <c r="B138" s="198"/>
      <c r="C138" s="198"/>
      <c r="D138" s="200"/>
      <c r="E138" s="198"/>
      <c r="F138" s="210"/>
    </row>
    <row r="139" spans="1:6" ht="27.75">
      <c r="A139" s="197" t="s">
        <v>80</v>
      </c>
      <c r="B139" s="198">
        <v>47.1</v>
      </c>
      <c r="C139" s="198">
        <v>47.1</v>
      </c>
      <c r="D139" s="200">
        <f t="shared" si="2"/>
        <v>100</v>
      </c>
      <c r="E139" s="198">
        <v>47.1</v>
      </c>
      <c r="F139" s="210">
        <f t="shared" si="3"/>
        <v>100</v>
      </c>
    </row>
    <row r="140" spans="1:6" ht="13.5">
      <c r="A140" s="197" t="s">
        <v>77</v>
      </c>
      <c r="B140" s="198">
        <v>43.7</v>
      </c>
      <c r="C140" s="198">
        <v>43.7</v>
      </c>
      <c r="D140" s="200">
        <f>C140/B140*100</f>
        <v>100</v>
      </c>
      <c r="E140" s="198">
        <v>43.7</v>
      </c>
      <c r="F140" s="210">
        <f>E140/C140*100</f>
        <v>100</v>
      </c>
    </row>
    <row r="141" spans="1:6" ht="42">
      <c r="A141" s="197" t="s">
        <v>78</v>
      </c>
      <c r="B141" s="198">
        <v>40</v>
      </c>
      <c r="C141" s="198">
        <v>40</v>
      </c>
      <c r="D141" s="200">
        <f>C141/B141*100</f>
        <v>100</v>
      </c>
      <c r="E141" s="198">
        <v>40</v>
      </c>
      <c r="F141" s="210">
        <f>E141/C141*100</f>
        <v>100</v>
      </c>
    </row>
    <row r="142" spans="1:6" ht="27.75">
      <c r="A142" s="197" t="s">
        <v>83</v>
      </c>
      <c r="B142" s="198">
        <v>183.2</v>
      </c>
      <c r="C142" s="198">
        <v>183.2</v>
      </c>
      <c r="D142" s="200">
        <f>C142/B142*100</f>
        <v>100</v>
      </c>
      <c r="E142" s="198">
        <v>183.2</v>
      </c>
      <c r="F142" s="210">
        <f>E142/C142*100</f>
        <v>100</v>
      </c>
    </row>
    <row r="143" spans="1:6" ht="27.75">
      <c r="A143" s="197" t="s">
        <v>84</v>
      </c>
      <c r="B143" s="198">
        <v>54.4</v>
      </c>
      <c r="C143" s="198">
        <v>54.4</v>
      </c>
      <c r="D143" s="200">
        <f>C143/B143*100</f>
        <v>100</v>
      </c>
      <c r="E143" s="198">
        <v>54.9</v>
      </c>
      <c r="F143" s="210">
        <f>E143/C143*100</f>
        <v>100.91911764705883</v>
      </c>
    </row>
    <row r="144" spans="1:6" ht="13.5">
      <c r="A144" s="188" t="s">
        <v>79</v>
      </c>
      <c r="B144" s="198"/>
      <c r="C144" s="198"/>
      <c r="D144" s="200"/>
      <c r="E144" s="198"/>
      <c r="F144" s="210"/>
    </row>
    <row r="145" spans="1:6" ht="42" thickBot="1">
      <c r="A145" s="212" t="s">
        <v>81</v>
      </c>
      <c r="B145" s="213"/>
      <c r="C145" s="213"/>
      <c r="D145" s="214"/>
      <c r="E145" s="213"/>
      <c r="F145" s="215"/>
    </row>
    <row r="147" spans="1:6" ht="13.5">
      <c r="A147" s="25" t="s">
        <v>186</v>
      </c>
      <c r="B147" s="25"/>
      <c r="C147" s="25"/>
      <c r="D147" s="317" t="s">
        <v>187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875" style="0" customWidth="1"/>
  </cols>
  <sheetData>
    <row r="1" spans="1:6" ht="13.5">
      <c r="A1" s="72"/>
      <c r="B1" s="321" t="s">
        <v>143</v>
      </c>
      <c r="C1" s="321"/>
      <c r="D1" s="321"/>
      <c r="E1" s="321"/>
      <c r="F1" s="321"/>
    </row>
    <row r="2" spans="1:6" ht="13.5">
      <c r="A2" s="72"/>
      <c r="B2" s="321" t="s">
        <v>188</v>
      </c>
      <c r="C2" s="321"/>
      <c r="D2" s="321"/>
      <c r="E2" s="321"/>
      <c r="F2" s="321"/>
    </row>
    <row r="3" spans="1:6" ht="13.5">
      <c r="A3" s="72"/>
      <c r="B3" s="321" t="s">
        <v>148</v>
      </c>
      <c r="C3" s="321"/>
      <c r="D3" s="321"/>
      <c r="E3" s="321"/>
      <c r="F3" s="321"/>
    </row>
    <row r="4" spans="1:6" ht="13.5">
      <c r="A4" s="72"/>
      <c r="B4" s="321" t="s">
        <v>145</v>
      </c>
      <c r="C4" s="321"/>
      <c r="D4" s="321"/>
      <c r="E4" s="321"/>
      <c r="F4" s="321"/>
    </row>
    <row r="5" spans="1:6" ht="13.5">
      <c r="A5" s="72"/>
      <c r="B5" s="321" t="s">
        <v>146</v>
      </c>
      <c r="C5" s="321"/>
      <c r="D5" s="321"/>
      <c r="E5" s="321"/>
      <c r="F5" s="321"/>
    </row>
    <row r="6" spans="1:6" ht="13.5">
      <c r="A6" s="72"/>
      <c r="B6" s="321" t="s">
        <v>147</v>
      </c>
      <c r="C6" s="321"/>
      <c r="D6" s="321"/>
      <c r="E6" s="321"/>
      <c r="F6" s="321"/>
    </row>
    <row r="7" spans="1:6" ht="12">
      <c r="A7" s="316" t="s">
        <v>189</v>
      </c>
      <c r="B7" s="316"/>
      <c r="C7" s="316"/>
      <c r="D7" s="316"/>
      <c r="E7" s="316"/>
      <c r="F7" s="316"/>
    </row>
    <row r="8" spans="1:6" ht="16.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10" t="s">
        <v>47</v>
      </c>
      <c r="B12" s="229">
        <v>3.572</v>
      </c>
      <c r="C12" s="229">
        <v>3.566</v>
      </c>
      <c r="D12" s="251">
        <f>C12/B12*100</f>
        <v>99.83202687569988</v>
      </c>
      <c r="E12" s="229">
        <v>3.57</v>
      </c>
      <c r="F12" s="252">
        <f>E12/C12*100</f>
        <v>100.11217049915872</v>
      </c>
    </row>
    <row r="13" spans="1:6" ht="27.75">
      <c r="A13" s="8" t="s">
        <v>54</v>
      </c>
      <c r="B13" s="226">
        <v>4.329</v>
      </c>
      <c r="C13" s="226">
        <v>4.888</v>
      </c>
      <c r="D13" s="233">
        <f aca="true" t="shared" si="0" ref="D13:D76">C13/B13*100</f>
        <v>112.91291291291292</v>
      </c>
      <c r="E13" s="226">
        <v>5.533</v>
      </c>
      <c r="F13" s="244">
        <f aca="true" t="shared" si="1" ref="F13:F76">E13/C13*100</f>
        <v>113.19558101472995</v>
      </c>
    </row>
    <row r="14" spans="1:6" ht="27.75">
      <c r="A14" s="8" t="s">
        <v>52</v>
      </c>
      <c r="B14" s="230">
        <v>1.846</v>
      </c>
      <c r="C14" s="230">
        <v>1.851</v>
      </c>
      <c r="D14" s="233">
        <f t="shared" si="0"/>
        <v>100.27085590465872</v>
      </c>
      <c r="E14" s="230">
        <v>1.85</v>
      </c>
      <c r="F14" s="244">
        <f t="shared" si="1"/>
        <v>99.94597514856835</v>
      </c>
    </row>
    <row r="15" spans="1:6" ht="13.5">
      <c r="A15" s="8" t="s">
        <v>48</v>
      </c>
      <c r="B15" s="230">
        <v>0.71</v>
      </c>
      <c r="C15" s="230">
        <v>0.712</v>
      </c>
      <c r="D15" s="233">
        <f t="shared" si="0"/>
        <v>100.28169014084507</v>
      </c>
      <c r="E15" s="230">
        <v>0.722</v>
      </c>
      <c r="F15" s="244">
        <f t="shared" si="1"/>
        <v>101.40449438202248</v>
      </c>
    </row>
    <row r="16" spans="1:6" ht="27.75">
      <c r="A16" s="8" t="s">
        <v>53</v>
      </c>
      <c r="B16" s="226">
        <v>8.793</v>
      </c>
      <c r="C16" s="230">
        <v>9.816</v>
      </c>
      <c r="D16" s="233">
        <f t="shared" si="0"/>
        <v>111.63425452064143</v>
      </c>
      <c r="E16" s="230">
        <v>10.65</v>
      </c>
      <c r="F16" s="244">
        <f t="shared" si="1"/>
        <v>108.49633251833741</v>
      </c>
    </row>
    <row r="17" spans="1:6" ht="27.75">
      <c r="A17" s="8" t="s">
        <v>65</v>
      </c>
      <c r="B17" s="226">
        <v>1.385</v>
      </c>
      <c r="C17" s="226">
        <v>1.385</v>
      </c>
      <c r="D17" s="233">
        <f t="shared" si="0"/>
        <v>100</v>
      </c>
      <c r="E17" s="226">
        <v>1.385</v>
      </c>
      <c r="F17" s="244">
        <f t="shared" si="1"/>
        <v>100</v>
      </c>
    </row>
    <row r="18" spans="1:6" ht="27.75">
      <c r="A18" s="9" t="s">
        <v>45</v>
      </c>
      <c r="B18" s="233">
        <v>4.6</v>
      </c>
      <c r="C18" s="226">
        <v>4.87</v>
      </c>
      <c r="D18" s="233">
        <f t="shared" si="0"/>
        <v>105.8695652173913</v>
      </c>
      <c r="E18" s="226">
        <v>5.15</v>
      </c>
      <c r="F18" s="244">
        <f t="shared" si="1"/>
        <v>105.74948665297741</v>
      </c>
    </row>
    <row r="19" spans="1:6" ht="42">
      <c r="A19" s="8" t="s">
        <v>46</v>
      </c>
      <c r="B19" s="234">
        <v>2.58</v>
      </c>
      <c r="C19" s="234">
        <v>2.54</v>
      </c>
      <c r="D19" s="233">
        <f t="shared" si="0"/>
        <v>98.44961240310077</v>
      </c>
      <c r="E19" s="226">
        <v>2.4</v>
      </c>
      <c r="F19" s="244">
        <f t="shared" si="1"/>
        <v>94.48818897637796</v>
      </c>
    </row>
    <row r="20" spans="1:6" ht="13.5">
      <c r="A20" s="8" t="s">
        <v>27</v>
      </c>
      <c r="B20" s="226"/>
      <c r="C20" s="226"/>
      <c r="D20" s="233"/>
      <c r="E20" s="226"/>
      <c r="F20" s="244"/>
    </row>
    <row r="21" spans="1:6" ht="13.5">
      <c r="A21" s="8" t="s">
        <v>55</v>
      </c>
      <c r="B21" s="226"/>
      <c r="C21" s="226"/>
      <c r="D21" s="233"/>
      <c r="E21" s="226"/>
      <c r="F21" s="244"/>
    </row>
    <row r="22" spans="1:6" ht="13.5">
      <c r="A22" s="8" t="s">
        <v>56</v>
      </c>
      <c r="B22" s="226"/>
      <c r="C22" s="226"/>
      <c r="D22" s="233"/>
      <c r="E22" s="226"/>
      <c r="F22" s="244"/>
    </row>
    <row r="23" spans="1:6" ht="13.5">
      <c r="A23" s="8" t="s">
        <v>57</v>
      </c>
      <c r="B23" s="226">
        <v>54500</v>
      </c>
      <c r="C23" s="226">
        <v>55700</v>
      </c>
      <c r="D23" s="233">
        <f t="shared" si="0"/>
        <v>102.20183486238533</v>
      </c>
      <c r="E23" s="226">
        <v>61300</v>
      </c>
      <c r="F23" s="244">
        <f t="shared" si="1"/>
        <v>110.05385996409336</v>
      </c>
    </row>
    <row r="24" spans="1:6" ht="13.5">
      <c r="A24" s="217" t="s">
        <v>29</v>
      </c>
      <c r="B24" s="226"/>
      <c r="C24" s="226"/>
      <c r="D24" s="233"/>
      <c r="E24" s="226"/>
      <c r="F24" s="244"/>
    </row>
    <row r="25" spans="1:6" ht="13.5">
      <c r="A25" s="217" t="s">
        <v>30</v>
      </c>
      <c r="B25" s="226"/>
      <c r="C25" s="226"/>
      <c r="D25" s="233"/>
      <c r="E25" s="226"/>
      <c r="F25" s="244"/>
    </row>
    <row r="26" spans="1:6" ht="27.75">
      <c r="A26" s="9" t="s">
        <v>31</v>
      </c>
      <c r="B26" s="230"/>
      <c r="C26" s="226"/>
      <c r="D26" s="233"/>
      <c r="E26" s="226"/>
      <c r="F26" s="244"/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27.75">
      <c r="A28" s="254" t="s">
        <v>117</v>
      </c>
      <c r="B28" s="226"/>
      <c r="C28" s="226"/>
      <c r="D28" s="233"/>
      <c r="E28" s="226"/>
      <c r="F28" s="244"/>
    </row>
    <row r="29" spans="1:6" ht="13.5">
      <c r="A29" s="254" t="s">
        <v>127</v>
      </c>
      <c r="B29" s="226"/>
      <c r="C29" s="226"/>
      <c r="D29" s="233"/>
      <c r="E29" s="226"/>
      <c r="F29" s="244"/>
    </row>
    <row r="30" spans="1:6" ht="13.5">
      <c r="A30" s="254" t="s">
        <v>118</v>
      </c>
      <c r="B30" s="226"/>
      <c r="C30" s="226"/>
      <c r="D30" s="233"/>
      <c r="E30" s="226"/>
      <c r="F30" s="244"/>
    </row>
    <row r="31" spans="1:6" ht="13.5">
      <c r="A31" s="254" t="s">
        <v>119</v>
      </c>
      <c r="B31" s="226"/>
      <c r="C31" s="226"/>
      <c r="D31" s="233"/>
      <c r="E31" s="226"/>
      <c r="F31" s="244"/>
    </row>
    <row r="32" spans="1:6" ht="13.5">
      <c r="A32" s="254" t="s">
        <v>120</v>
      </c>
      <c r="B32" s="226"/>
      <c r="C32" s="226"/>
      <c r="D32" s="233"/>
      <c r="E32" s="226"/>
      <c r="F32" s="244"/>
    </row>
    <row r="33" spans="1:6" ht="13.5">
      <c r="A33" s="254" t="s">
        <v>121</v>
      </c>
      <c r="B33" s="226"/>
      <c r="C33" s="226"/>
      <c r="D33" s="233"/>
      <c r="E33" s="226"/>
      <c r="F33" s="244"/>
    </row>
    <row r="34" spans="1:6" ht="13.5">
      <c r="A34" s="254" t="s">
        <v>122</v>
      </c>
      <c r="B34" s="226"/>
      <c r="C34" s="226"/>
      <c r="D34" s="233"/>
      <c r="E34" s="226"/>
      <c r="F34" s="244"/>
    </row>
    <row r="35" spans="1:6" ht="13.5">
      <c r="A35" s="254" t="s">
        <v>123</v>
      </c>
      <c r="B35" s="226"/>
      <c r="C35" s="226"/>
      <c r="D35" s="233"/>
      <c r="E35" s="226"/>
      <c r="F35" s="244"/>
    </row>
    <row r="36" spans="1:6" ht="13.5">
      <c r="A36" s="254" t="s">
        <v>124</v>
      </c>
      <c r="B36" s="226"/>
      <c r="C36" s="226"/>
      <c r="D36" s="233"/>
      <c r="E36" s="226"/>
      <c r="F36" s="244"/>
    </row>
    <row r="37" spans="1:6" ht="13.5">
      <c r="A37" s="254" t="s">
        <v>125</v>
      </c>
      <c r="B37" s="226"/>
      <c r="C37" s="226"/>
      <c r="D37" s="233"/>
      <c r="E37" s="226"/>
      <c r="F37" s="244"/>
    </row>
    <row r="38" spans="1:6" ht="13.5">
      <c r="A38" s="254" t="s">
        <v>126</v>
      </c>
      <c r="B38" s="226"/>
      <c r="C38" s="226"/>
      <c r="D38" s="233"/>
      <c r="E38" s="226"/>
      <c r="F38" s="244"/>
    </row>
    <row r="39" spans="1:6" ht="27.75">
      <c r="A39" s="219" t="s">
        <v>58</v>
      </c>
      <c r="B39" s="220">
        <f>B40+B41+B42</f>
        <v>444.9</v>
      </c>
      <c r="C39" s="220">
        <f>C40+C41+C42</f>
        <v>469</v>
      </c>
      <c r="D39" s="233">
        <f t="shared" si="0"/>
        <v>105.41694762868062</v>
      </c>
      <c r="E39" s="220">
        <f>E40+E41+E42</f>
        <v>494</v>
      </c>
      <c r="F39" s="244">
        <f t="shared" si="1"/>
        <v>105.33049040511726</v>
      </c>
    </row>
    <row r="40" spans="1:6" ht="13.5">
      <c r="A40" s="221" t="s">
        <v>87</v>
      </c>
      <c r="B40" s="220">
        <v>316</v>
      </c>
      <c r="C40" s="220">
        <v>340</v>
      </c>
      <c r="D40" s="233">
        <f t="shared" si="0"/>
        <v>107.59493670886076</v>
      </c>
      <c r="E40" s="220">
        <v>360</v>
      </c>
      <c r="F40" s="244">
        <f t="shared" si="1"/>
        <v>105.88235294117648</v>
      </c>
    </row>
    <row r="41" spans="1:6" ht="27.75">
      <c r="A41" s="221" t="s">
        <v>88</v>
      </c>
      <c r="B41" s="226">
        <v>32</v>
      </c>
      <c r="C41" s="226">
        <v>32</v>
      </c>
      <c r="D41" s="233">
        <f t="shared" si="0"/>
        <v>100</v>
      </c>
      <c r="E41" s="226">
        <v>34</v>
      </c>
      <c r="F41" s="244">
        <f t="shared" si="1"/>
        <v>106.25</v>
      </c>
    </row>
    <row r="42" spans="1:6" ht="13.5">
      <c r="A42" s="221" t="s">
        <v>89</v>
      </c>
      <c r="B42" s="220">
        <v>96.9</v>
      </c>
      <c r="C42" s="220">
        <v>97</v>
      </c>
      <c r="D42" s="233">
        <f t="shared" si="0"/>
        <v>100.1031991744066</v>
      </c>
      <c r="E42" s="220">
        <v>100</v>
      </c>
      <c r="F42" s="244">
        <f t="shared" si="1"/>
        <v>103.09278350515463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8" t="s">
        <v>90</v>
      </c>
      <c r="B44" s="226">
        <v>16</v>
      </c>
      <c r="C44" s="226">
        <v>17</v>
      </c>
      <c r="D44" s="233">
        <f t="shared" si="0"/>
        <v>106.25</v>
      </c>
      <c r="E44" s="226">
        <v>17</v>
      </c>
      <c r="F44" s="244">
        <f t="shared" si="1"/>
        <v>100</v>
      </c>
    </row>
    <row r="45" spans="1:6" ht="13.5">
      <c r="A45" s="8" t="s">
        <v>3</v>
      </c>
      <c r="B45" s="226"/>
      <c r="C45" s="226"/>
      <c r="D45" s="233"/>
      <c r="E45" s="226"/>
      <c r="F45" s="244"/>
    </row>
    <row r="46" spans="1:6" ht="13.5">
      <c r="A46" s="8" t="s">
        <v>4</v>
      </c>
      <c r="B46" s="226">
        <v>0.4</v>
      </c>
      <c r="C46" s="226">
        <v>0.4</v>
      </c>
      <c r="D46" s="233">
        <f t="shared" si="0"/>
        <v>100</v>
      </c>
      <c r="E46" s="226">
        <v>0.4</v>
      </c>
      <c r="F46" s="244">
        <f t="shared" si="1"/>
        <v>100</v>
      </c>
    </row>
    <row r="47" spans="1:6" ht="13.5">
      <c r="A47" s="8" t="s">
        <v>5</v>
      </c>
      <c r="B47" s="226">
        <v>2.4</v>
      </c>
      <c r="C47" s="226">
        <v>2.5</v>
      </c>
      <c r="D47" s="233">
        <f t="shared" si="0"/>
        <v>104.16666666666667</v>
      </c>
      <c r="E47" s="226">
        <v>2.5</v>
      </c>
      <c r="F47" s="244">
        <f t="shared" si="1"/>
        <v>100</v>
      </c>
    </row>
    <row r="48" spans="1:6" ht="13.5">
      <c r="A48" s="8" t="s">
        <v>6</v>
      </c>
      <c r="B48" s="226">
        <v>20</v>
      </c>
      <c r="C48" s="226">
        <v>20</v>
      </c>
      <c r="D48" s="233">
        <f t="shared" si="0"/>
        <v>100</v>
      </c>
      <c r="E48" s="226">
        <v>20</v>
      </c>
      <c r="F48" s="244">
        <f t="shared" si="1"/>
        <v>100</v>
      </c>
    </row>
    <row r="49" spans="1:6" ht="13.5">
      <c r="A49" s="8" t="s">
        <v>28</v>
      </c>
      <c r="B49" s="226">
        <v>2</v>
      </c>
      <c r="C49" s="226">
        <v>1.9</v>
      </c>
      <c r="D49" s="233">
        <f t="shared" si="0"/>
        <v>95</v>
      </c>
      <c r="E49" s="226">
        <v>2.4</v>
      </c>
      <c r="F49" s="244">
        <f t="shared" si="1"/>
        <v>126.3157894736842</v>
      </c>
    </row>
    <row r="50" spans="1:6" ht="13.5">
      <c r="A50" s="8" t="s">
        <v>38</v>
      </c>
      <c r="B50" s="226">
        <f>B51+B52+B53</f>
        <v>0.5</v>
      </c>
      <c r="C50" s="226">
        <f>C51+C52+C53</f>
        <v>0.6</v>
      </c>
      <c r="D50" s="233">
        <f t="shared" si="0"/>
        <v>120</v>
      </c>
      <c r="E50" s="226">
        <v>0.7</v>
      </c>
      <c r="F50" s="244">
        <f t="shared" si="1"/>
        <v>116.66666666666667</v>
      </c>
    </row>
    <row r="51" spans="1:6" ht="13.5">
      <c r="A51" s="221" t="s">
        <v>87</v>
      </c>
      <c r="B51" s="226"/>
      <c r="C51" s="226"/>
      <c r="D51" s="233"/>
      <c r="E51" s="226"/>
      <c r="F51" s="244"/>
    </row>
    <row r="52" spans="1:6" ht="27.75">
      <c r="A52" s="221" t="s">
        <v>88</v>
      </c>
      <c r="B52" s="226"/>
      <c r="C52" s="226"/>
      <c r="D52" s="233"/>
      <c r="E52" s="226"/>
      <c r="F52" s="244"/>
    </row>
    <row r="53" spans="1:6" ht="13.5">
      <c r="A53" s="221" t="s">
        <v>91</v>
      </c>
      <c r="B53" s="226">
        <v>0.5</v>
      </c>
      <c r="C53" s="226">
        <v>0.6</v>
      </c>
      <c r="D53" s="233">
        <f t="shared" si="0"/>
        <v>120</v>
      </c>
      <c r="E53" s="226">
        <f>E50-E51-E52</f>
        <v>0.7</v>
      </c>
      <c r="F53" s="244">
        <f t="shared" si="1"/>
        <v>116.66666666666667</v>
      </c>
    </row>
    <row r="54" spans="1:6" ht="13.5">
      <c r="A54" s="8" t="s">
        <v>39</v>
      </c>
      <c r="B54" s="226">
        <f>B55+B56+B57</f>
        <v>1.4</v>
      </c>
      <c r="C54" s="226">
        <f>C55+C56+C57</f>
        <v>1.5</v>
      </c>
      <c r="D54" s="233">
        <f t="shared" si="0"/>
        <v>107.14285714285714</v>
      </c>
      <c r="E54" s="226">
        <f>E55+E56+E57</f>
        <v>1.5</v>
      </c>
      <c r="F54" s="244">
        <f t="shared" si="1"/>
        <v>100</v>
      </c>
    </row>
    <row r="55" spans="1:6" ht="13.5">
      <c r="A55" s="221" t="s">
        <v>87</v>
      </c>
      <c r="B55" s="226"/>
      <c r="C55" s="226"/>
      <c r="D55" s="233"/>
      <c r="E55" s="226"/>
      <c r="F55" s="244"/>
    </row>
    <row r="56" spans="1:6" ht="27.75">
      <c r="A56" s="221" t="s">
        <v>88</v>
      </c>
      <c r="B56" s="226">
        <v>0.4</v>
      </c>
      <c r="C56" s="226">
        <v>0.5</v>
      </c>
      <c r="D56" s="233">
        <f t="shared" si="0"/>
        <v>125</v>
      </c>
      <c r="E56" s="226">
        <v>0.5</v>
      </c>
      <c r="F56" s="244">
        <f t="shared" si="1"/>
        <v>100</v>
      </c>
    </row>
    <row r="57" spans="1:6" ht="13.5">
      <c r="A57" s="221" t="s">
        <v>91</v>
      </c>
      <c r="B57" s="226">
        <v>1</v>
      </c>
      <c r="C57" s="226">
        <v>1</v>
      </c>
      <c r="D57" s="233">
        <f t="shared" si="0"/>
        <v>100</v>
      </c>
      <c r="E57" s="226">
        <v>1</v>
      </c>
      <c r="F57" s="244">
        <f t="shared" si="1"/>
        <v>100</v>
      </c>
    </row>
    <row r="58" spans="1:6" ht="13.5">
      <c r="A58" s="219" t="s">
        <v>66</v>
      </c>
      <c r="B58" s="226">
        <f>B59+B60+B61</f>
        <v>0.1</v>
      </c>
      <c r="C58" s="226">
        <f>C59+C60+C61</f>
        <v>0.1</v>
      </c>
      <c r="D58" s="233">
        <f t="shared" si="0"/>
        <v>100</v>
      </c>
      <c r="E58" s="226">
        <f>E59+E60+E61</f>
        <v>0.1</v>
      </c>
      <c r="F58" s="244">
        <f t="shared" si="1"/>
        <v>100</v>
      </c>
    </row>
    <row r="59" spans="1:6" ht="13.5">
      <c r="A59" s="221" t="s">
        <v>87</v>
      </c>
      <c r="B59" s="226"/>
      <c r="C59" s="226"/>
      <c r="D59" s="233"/>
      <c r="E59" s="226"/>
      <c r="F59" s="244"/>
    </row>
    <row r="60" spans="1:6" ht="27.75">
      <c r="A60" s="221" t="s">
        <v>88</v>
      </c>
      <c r="B60" s="226"/>
      <c r="C60" s="226"/>
      <c r="D60" s="233"/>
      <c r="E60" s="226"/>
      <c r="F60" s="244"/>
    </row>
    <row r="61" spans="1:6" ht="13.5">
      <c r="A61" s="221" t="s">
        <v>91</v>
      </c>
      <c r="B61" s="226">
        <v>0.1</v>
      </c>
      <c r="C61" s="226">
        <v>0.1</v>
      </c>
      <c r="D61" s="233">
        <f t="shared" si="0"/>
        <v>100</v>
      </c>
      <c r="E61" s="226">
        <v>0.1</v>
      </c>
      <c r="F61" s="244">
        <f t="shared" si="1"/>
        <v>100</v>
      </c>
    </row>
    <row r="62" spans="1:6" ht="13.5">
      <c r="A62" s="8" t="s">
        <v>40</v>
      </c>
      <c r="B62" s="238">
        <v>1.9</v>
      </c>
      <c r="C62" s="226">
        <v>2.3</v>
      </c>
      <c r="D62" s="233">
        <f t="shared" si="0"/>
        <v>121.05263157894737</v>
      </c>
      <c r="E62" s="226">
        <v>2.3</v>
      </c>
      <c r="F62" s="244">
        <f t="shared" si="1"/>
        <v>100</v>
      </c>
    </row>
    <row r="63" spans="1:6" ht="13.5">
      <c r="A63" s="221" t="s">
        <v>87</v>
      </c>
      <c r="B63" s="238">
        <f>B62-B64-B65</f>
        <v>1.587</v>
      </c>
      <c r="C63" s="226">
        <f>C62-C64-C65</f>
        <v>1.9689999999999996</v>
      </c>
      <c r="D63" s="233">
        <f t="shared" si="0"/>
        <v>124.07057340894767</v>
      </c>
      <c r="E63" s="226">
        <f>E62-E64-E65</f>
        <v>1.9679999999999997</v>
      </c>
      <c r="F63" s="244">
        <f t="shared" si="1"/>
        <v>99.94921279837482</v>
      </c>
    </row>
    <row r="64" spans="1:6" ht="27.75">
      <c r="A64" s="221" t="s">
        <v>88</v>
      </c>
      <c r="B64" s="226">
        <v>0.013</v>
      </c>
      <c r="C64" s="226">
        <v>0.031</v>
      </c>
      <c r="D64" s="233"/>
      <c r="E64" s="226">
        <v>0.032</v>
      </c>
      <c r="F64" s="244"/>
    </row>
    <row r="65" spans="1:6" ht="13.5">
      <c r="A65" s="221" t="s">
        <v>91</v>
      </c>
      <c r="B65" s="237">
        <v>0.3</v>
      </c>
      <c r="C65" s="226">
        <v>0.3</v>
      </c>
      <c r="D65" s="233">
        <f t="shared" si="0"/>
        <v>100</v>
      </c>
      <c r="E65" s="226">
        <v>0.3</v>
      </c>
      <c r="F65" s="244">
        <f t="shared" si="1"/>
        <v>100</v>
      </c>
    </row>
    <row r="66" spans="1:6" ht="13.5">
      <c r="A66" s="8" t="s">
        <v>41</v>
      </c>
      <c r="B66" s="226">
        <v>3.2</v>
      </c>
      <c r="C66" s="226">
        <f>C67+C68+C69</f>
        <v>3.4499999999999997</v>
      </c>
      <c r="D66" s="233">
        <f t="shared" si="0"/>
        <v>107.81249999999997</v>
      </c>
      <c r="E66" s="226">
        <f>E67+E68+E69</f>
        <v>3.46</v>
      </c>
      <c r="F66" s="244">
        <f t="shared" si="1"/>
        <v>100.28985507246378</v>
      </c>
    </row>
    <row r="67" spans="1:6" ht="13.5">
      <c r="A67" s="221" t="s">
        <v>87</v>
      </c>
      <c r="B67" s="226">
        <v>2.6</v>
      </c>
      <c r="C67" s="226">
        <v>2.8</v>
      </c>
      <c r="D67" s="233">
        <f t="shared" si="0"/>
        <v>107.6923076923077</v>
      </c>
      <c r="E67" s="226">
        <v>2.8</v>
      </c>
      <c r="F67" s="244">
        <f t="shared" si="1"/>
        <v>100</v>
      </c>
    </row>
    <row r="68" spans="1:6" ht="27.75">
      <c r="A68" s="221" t="s">
        <v>88</v>
      </c>
      <c r="B68" s="226">
        <v>0.05</v>
      </c>
      <c r="C68" s="226">
        <v>0.05</v>
      </c>
      <c r="D68" s="233">
        <f t="shared" si="0"/>
        <v>100</v>
      </c>
      <c r="E68" s="226">
        <v>0.06</v>
      </c>
      <c r="F68" s="244">
        <f t="shared" si="1"/>
        <v>120</v>
      </c>
    </row>
    <row r="69" spans="1:6" ht="13.5">
      <c r="A69" s="221" t="s">
        <v>91</v>
      </c>
      <c r="B69" s="226">
        <v>0.5</v>
      </c>
      <c r="C69" s="226">
        <v>0.6</v>
      </c>
      <c r="D69" s="233">
        <f t="shared" si="0"/>
        <v>120</v>
      </c>
      <c r="E69" s="226">
        <v>0.6</v>
      </c>
      <c r="F69" s="244">
        <f t="shared" si="1"/>
        <v>100</v>
      </c>
    </row>
    <row r="70" spans="1:6" ht="13.5">
      <c r="A70" s="8" t="s">
        <v>42</v>
      </c>
      <c r="B70" s="226">
        <v>1.1</v>
      </c>
      <c r="C70" s="226">
        <v>1.1</v>
      </c>
      <c r="D70" s="233">
        <f t="shared" si="0"/>
        <v>100</v>
      </c>
      <c r="E70" s="226">
        <v>1.2</v>
      </c>
      <c r="F70" s="244">
        <f t="shared" si="1"/>
        <v>109.09090909090908</v>
      </c>
    </row>
    <row r="71" spans="1:6" ht="13.5">
      <c r="A71" s="221" t="s">
        <v>87</v>
      </c>
      <c r="B71" s="226"/>
      <c r="C71" s="226"/>
      <c r="D71" s="233"/>
      <c r="E71" s="226"/>
      <c r="F71" s="244"/>
    </row>
    <row r="72" spans="1:6" ht="27.75">
      <c r="A72" s="221" t="s">
        <v>88</v>
      </c>
      <c r="B72" s="226"/>
      <c r="C72" s="226"/>
      <c r="D72" s="233"/>
      <c r="E72" s="226"/>
      <c r="F72" s="244"/>
    </row>
    <row r="73" spans="1:6" ht="13.5">
      <c r="A73" s="221" t="s">
        <v>91</v>
      </c>
      <c r="B73" s="226">
        <v>1.1</v>
      </c>
      <c r="C73" s="226">
        <v>1.1</v>
      </c>
      <c r="D73" s="233">
        <f t="shared" si="0"/>
        <v>100</v>
      </c>
      <c r="E73" s="226">
        <v>1.2</v>
      </c>
      <c r="F73" s="244">
        <f t="shared" si="1"/>
        <v>109.09090909090908</v>
      </c>
    </row>
    <row r="74" spans="1:6" ht="27.75">
      <c r="A74" s="219" t="s">
        <v>67</v>
      </c>
      <c r="B74" s="226">
        <v>0.00165</v>
      </c>
      <c r="C74" s="226">
        <v>0.00132</v>
      </c>
      <c r="D74" s="233">
        <f t="shared" si="0"/>
        <v>80</v>
      </c>
      <c r="E74" s="226">
        <v>0.00132</v>
      </c>
      <c r="F74" s="244">
        <f t="shared" si="1"/>
        <v>100</v>
      </c>
    </row>
    <row r="75" spans="1:6" ht="13.5">
      <c r="A75" s="221" t="s">
        <v>87</v>
      </c>
      <c r="B75" s="226"/>
      <c r="C75" s="226"/>
      <c r="D75" s="233"/>
      <c r="E75" s="226"/>
      <c r="F75" s="244"/>
    </row>
    <row r="76" spans="1:6" ht="27.75">
      <c r="A76" s="221" t="s">
        <v>88</v>
      </c>
      <c r="B76" s="226">
        <v>0.00165</v>
      </c>
      <c r="C76" s="226">
        <v>0.00132</v>
      </c>
      <c r="D76" s="233">
        <f t="shared" si="0"/>
        <v>80</v>
      </c>
      <c r="E76" s="226">
        <v>0.00132</v>
      </c>
      <c r="F76" s="244">
        <f t="shared" si="1"/>
        <v>100</v>
      </c>
    </row>
    <row r="77" spans="1:6" ht="13.5">
      <c r="A77" s="221" t="s">
        <v>91</v>
      </c>
      <c r="B77" s="226"/>
      <c r="C77" s="226"/>
      <c r="D77" s="233"/>
      <c r="E77" s="226"/>
      <c r="F77" s="244"/>
    </row>
    <row r="78" spans="1:6" ht="27.75">
      <c r="A78" s="218" t="s">
        <v>85</v>
      </c>
      <c r="B78" s="226"/>
      <c r="C78" s="226"/>
      <c r="D78" s="233"/>
      <c r="E78" s="226"/>
      <c r="F78" s="244"/>
    </row>
    <row r="79" spans="1:6" ht="13.5">
      <c r="A79" s="8" t="s">
        <v>86</v>
      </c>
      <c r="B79" s="226">
        <f>B80+B81+B82</f>
        <v>166</v>
      </c>
      <c r="C79" s="226">
        <f>C80+C81+C82</f>
        <v>218</v>
      </c>
      <c r="D79" s="233">
        <f aca="true" t="shared" si="2" ref="D79:D139">C79/B79*100</f>
        <v>131.32530120481925</v>
      </c>
      <c r="E79" s="226">
        <f>E80+E81+E82</f>
        <v>226</v>
      </c>
      <c r="F79" s="244">
        <f aca="true" t="shared" si="3" ref="F79:F139">E79/C79*100</f>
        <v>103.6697247706422</v>
      </c>
    </row>
    <row r="80" spans="1:6" ht="13.5">
      <c r="A80" s="221" t="s">
        <v>87</v>
      </c>
      <c r="B80" s="226"/>
      <c r="C80" s="226">
        <v>57</v>
      </c>
      <c r="D80" s="233"/>
      <c r="E80" s="226">
        <v>65</v>
      </c>
      <c r="F80" s="244"/>
    </row>
    <row r="81" spans="1:6" ht="27.75">
      <c r="A81" s="221" t="s">
        <v>88</v>
      </c>
      <c r="B81" s="226">
        <v>6</v>
      </c>
      <c r="C81" s="226">
        <v>6</v>
      </c>
      <c r="D81" s="233">
        <f t="shared" si="2"/>
        <v>100</v>
      </c>
      <c r="E81" s="226">
        <v>6</v>
      </c>
      <c r="F81" s="244">
        <f t="shared" si="3"/>
        <v>100</v>
      </c>
    </row>
    <row r="82" spans="1:6" ht="13.5">
      <c r="A82" s="221" t="s">
        <v>91</v>
      </c>
      <c r="B82" s="226">
        <v>160</v>
      </c>
      <c r="C82" s="226">
        <v>155</v>
      </c>
      <c r="D82" s="233">
        <f t="shared" si="2"/>
        <v>96.875</v>
      </c>
      <c r="E82" s="226">
        <v>155</v>
      </c>
      <c r="F82" s="244">
        <f t="shared" si="3"/>
        <v>100</v>
      </c>
    </row>
    <row r="83" spans="1:6" ht="27.75">
      <c r="A83" s="222" t="s">
        <v>92</v>
      </c>
      <c r="B83" s="226">
        <f>B84+B85+B86</f>
        <v>97</v>
      </c>
      <c r="C83" s="226">
        <f>C84+C85+C86</f>
        <v>123</v>
      </c>
      <c r="D83" s="233">
        <f t="shared" si="2"/>
        <v>126.8041237113402</v>
      </c>
      <c r="E83" s="226">
        <v>130</v>
      </c>
      <c r="F83" s="244">
        <f t="shared" si="3"/>
        <v>105.6910569105691</v>
      </c>
    </row>
    <row r="84" spans="1:6" ht="27.75">
      <c r="A84" s="223" t="s">
        <v>87</v>
      </c>
      <c r="B84" s="226"/>
      <c r="C84" s="226">
        <v>36</v>
      </c>
      <c r="D84" s="233"/>
      <c r="E84" s="226">
        <f>E83-E85-E86</f>
        <v>43</v>
      </c>
      <c r="F84" s="244"/>
    </row>
    <row r="85" spans="1:6" ht="42">
      <c r="A85" s="223" t="s">
        <v>88</v>
      </c>
      <c r="B85" s="226">
        <v>2</v>
      </c>
      <c r="C85" s="226">
        <v>2</v>
      </c>
      <c r="D85" s="233">
        <f t="shared" si="2"/>
        <v>100</v>
      </c>
      <c r="E85" s="226">
        <v>2</v>
      </c>
      <c r="F85" s="244">
        <f t="shared" si="3"/>
        <v>100</v>
      </c>
    </row>
    <row r="86" spans="1:6" ht="27.75">
      <c r="A86" s="223" t="s">
        <v>91</v>
      </c>
      <c r="B86" s="226">
        <v>95</v>
      </c>
      <c r="C86" s="226">
        <v>85</v>
      </c>
      <c r="D86" s="233">
        <f t="shared" si="2"/>
        <v>89.47368421052632</v>
      </c>
      <c r="E86" s="226">
        <v>85</v>
      </c>
      <c r="F86" s="244">
        <f t="shared" si="3"/>
        <v>100</v>
      </c>
    </row>
    <row r="87" spans="1:6" ht="13.5">
      <c r="A87" s="8" t="s">
        <v>93</v>
      </c>
      <c r="B87" s="226">
        <f>B88+B89+B90</f>
        <v>5284</v>
      </c>
      <c r="C87" s="226">
        <f>C88+C89+C90</f>
        <v>5329</v>
      </c>
      <c r="D87" s="233">
        <f t="shared" si="2"/>
        <v>100.85162755488267</v>
      </c>
      <c r="E87" s="226">
        <f>E88+E89+E90</f>
        <v>5482</v>
      </c>
      <c r="F87" s="244">
        <f t="shared" si="3"/>
        <v>102.87108275473823</v>
      </c>
    </row>
    <row r="88" spans="1:6" ht="13.5">
      <c r="A88" s="221" t="s">
        <v>87</v>
      </c>
      <c r="B88" s="226">
        <v>5050</v>
      </c>
      <c r="C88" s="226">
        <v>5100</v>
      </c>
      <c r="D88" s="233">
        <f t="shared" si="2"/>
        <v>100.99009900990099</v>
      </c>
      <c r="E88" s="226">
        <v>5250</v>
      </c>
      <c r="F88" s="244">
        <f t="shared" si="3"/>
        <v>102.94117647058823</v>
      </c>
    </row>
    <row r="89" spans="1:6" ht="27.75">
      <c r="A89" s="221" t="s">
        <v>88</v>
      </c>
      <c r="B89" s="226">
        <v>4</v>
      </c>
      <c r="C89" s="226">
        <v>4</v>
      </c>
      <c r="D89" s="233">
        <f t="shared" si="2"/>
        <v>100</v>
      </c>
      <c r="E89" s="226">
        <v>4</v>
      </c>
      <c r="F89" s="244">
        <f t="shared" si="3"/>
        <v>100</v>
      </c>
    </row>
    <row r="90" spans="1:6" ht="13.5">
      <c r="A90" s="221" t="s">
        <v>91</v>
      </c>
      <c r="B90" s="226">
        <v>230</v>
      </c>
      <c r="C90" s="226">
        <v>225</v>
      </c>
      <c r="D90" s="233">
        <f t="shared" si="2"/>
        <v>97.82608695652173</v>
      </c>
      <c r="E90" s="226">
        <v>228</v>
      </c>
      <c r="F90" s="244">
        <f t="shared" si="3"/>
        <v>101.33333333333334</v>
      </c>
    </row>
    <row r="91" spans="1:6" ht="13.5">
      <c r="A91" s="8" t="s">
        <v>94</v>
      </c>
      <c r="B91" s="226">
        <v>200</v>
      </c>
      <c r="C91" s="226">
        <v>210</v>
      </c>
      <c r="D91" s="233">
        <f t="shared" si="2"/>
        <v>105</v>
      </c>
      <c r="E91" s="226">
        <v>210</v>
      </c>
      <c r="F91" s="244">
        <f t="shared" si="3"/>
        <v>100</v>
      </c>
    </row>
    <row r="92" spans="1:6" ht="13.5">
      <c r="A92" s="8" t="s">
        <v>95</v>
      </c>
      <c r="B92" s="226">
        <v>18</v>
      </c>
      <c r="C92" s="226">
        <v>18</v>
      </c>
      <c r="D92" s="233">
        <f t="shared" si="2"/>
        <v>100</v>
      </c>
      <c r="E92" s="226">
        <v>18</v>
      </c>
      <c r="F92" s="244">
        <f t="shared" si="3"/>
        <v>100</v>
      </c>
    </row>
    <row r="93" spans="1:6" ht="13.5">
      <c r="A93" s="8"/>
      <c r="B93" s="226"/>
      <c r="C93" s="226"/>
      <c r="D93" s="233"/>
      <c r="E93" s="226"/>
      <c r="F93" s="244"/>
    </row>
    <row r="94" spans="1:6" ht="13.5">
      <c r="A94" s="9" t="s">
        <v>59</v>
      </c>
      <c r="B94" s="226">
        <v>3200</v>
      </c>
      <c r="C94" s="226">
        <v>3530</v>
      </c>
      <c r="D94" s="233">
        <f t="shared" si="2"/>
        <v>110.31249999999999</v>
      </c>
      <c r="E94" s="226">
        <v>3830</v>
      </c>
      <c r="F94" s="244">
        <f t="shared" si="3"/>
        <v>108.4985835694051</v>
      </c>
    </row>
    <row r="95" spans="1:6" ht="13.5">
      <c r="A95" s="9" t="s">
        <v>60</v>
      </c>
      <c r="B95" s="226">
        <v>870</v>
      </c>
      <c r="C95" s="226">
        <v>1000</v>
      </c>
      <c r="D95" s="233">
        <f t="shared" si="2"/>
        <v>114.94252873563218</v>
      </c>
      <c r="E95" s="226">
        <v>1150</v>
      </c>
      <c r="F95" s="244">
        <f t="shared" si="3"/>
        <v>114.99999999999999</v>
      </c>
    </row>
    <row r="96" spans="1:6" ht="13.5">
      <c r="A96" s="9" t="s">
        <v>61</v>
      </c>
      <c r="B96" s="226">
        <v>2500</v>
      </c>
      <c r="C96" s="226">
        <v>2930</v>
      </c>
      <c r="D96" s="233">
        <f t="shared" si="2"/>
        <v>117.19999999999999</v>
      </c>
      <c r="E96" s="226">
        <v>3300</v>
      </c>
      <c r="F96" s="244">
        <f t="shared" si="3"/>
        <v>112.62798634812287</v>
      </c>
    </row>
    <row r="97" spans="1:6" ht="42">
      <c r="A97" s="9" t="s">
        <v>62</v>
      </c>
      <c r="B97" s="226"/>
      <c r="C97" s="226"/>
      <c r="D97" s="233"/>
      <c r="E97" s="226"/>
      <c r="F97" s="244"/>
    </row>
    <row r="98" spans="1:6" ht="27.75">
      <c r="A98" s="9" t="s">
        <v>63</v>
      </c>
      <c r="B98" s="226">
        <v>400</v>
      </c>
      <c r="C98" s="226">
        <v>480</v>
      </c>
      <c r="D98" s="233">
        <f t="shared" si="2"/>
        <v>120</v>
      </c>
      <c r="E98" s="226">
        <v>500</v>
      </c>
      <c r="F98" s="244">
        <f t="shared" si="3"/>
        <v>104.16666666666667</v>
      </c>
    </row>
    <row r="99" spans="1:6" ht="27.75">
      <c r="A99" s="9" t="s">
        <v>64</v>
      </c>
      <c r="B99" s="226">
        <v>2800</v>
      </c>
      <c r="C99" s="226">
        <v>3100</v>
      </c>
      <c r="D99" s="233">
        <f t="shared" si="2"/>
        <v>110.71428571428572</v>
      </c>
      <c r="E99" s="226">
        <v>3550</v>
      </c>
      <c r="F99" s="244">
        <f t="shared" si="3"/>
        <v>114.51612903225808</v>
      </c>
    </row>
    <row r="100" spans="1:6" ht="27.75">
      <c r="A100" s="9" t="s">
        <v>68</v>
      </c>
      <c r="B100" s="226"/>
      <c r="C100" s="226"/>
      <c r="D100" s="233"/>
      <c r="E100" s="226"/>
      <c r="F100" s="244"/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8" t="s">
        <v>8</v>
      </c>
      <c r="B102" s="226">
        <v>0.204</v>
      </c>
      <c r="C102" s="226">
        <v>0.149</v>
      </c>
      <c r="D102" s="233">
        <f t="shared" si="2"/>
        <v>73.03921568627452</v>
      </c>
      <c r="E102" s="226">
        <v>0.149</v>
      </c>
      <c r="F102" s="244">
        <f t="shared" si="3"/>
        <v>100</v>
      </c>
    </row>
    <row r="103" spans="1:6" ht="13.5">
      <c r="A103" s="224" t="s">
        <v>9</v>
      </c>
      <c r="B103" s="226"/>
      <c r="C103" s="226"/>
      <c r="D103" s="233"/>
      <c r="E103" s="226"/>
      <c r="F103" s="244"/>
    </row>
    <row r="104" spans="1:6" ht="13.5">
      <c r="A104" s="8" t="s">
        <v>10</v>
      </c>
      <c r="B104" s="226">
        <v>0.648</v>
      </c>
      <c r="C104" s="226">
        <v>0.642</v>
      </c>
      <c r="D104" s="233">
        <f t="shared" si="2"/>
        <v>99.07407407407408</v>
      </c>
      <c r="E104" s="226">
        <v>0.648</v>
      </c>
      <c r="F104" s="244">
        <f t="shared" si="3"/>
        <v>100.93457943925235</v>
      </c>
    </row>
    <row r="105" spans="1:6" ht="27.75">
      <c r="A105" s="8" t="s">
        <v>11</v>
      </c>
      <c r="B105" s="226">
        <v>0</v>
      </c>
      <c r="C105" s="226">
        <v>0</v>
      </c>
      <c r="D105" s="233"/>
      <c r="E105" s="226">
        <v>0</v>
      </c>
      <c r="F105" s="244"/>
    </row>
    <row r="106" spans="1:6" ht="27.75">
      <c r="A106" s="8" t="s">
        <v>12</v>
      </c>
      <c r="B106" s="226">
        <v>0</v>
      </c>
      <c r="C106" s="226">
        <v>0</v>
      </c>
      <c r="D106" s="233"/>
      <c r="E106" s="226">
        <v>0</v>
      </c>
      <c r="F106" s="244"/>
    </row>
    <row r="107" spans="1:6" ht="27.75">
      <c r="A107" s="8" t="s">
        <v>13</v>
      </c>
      <c r="B107" s="226">
        <v>0</v>
      </c>
      <c r="C107" s="226">
        <v>0</v>
      </c>
      <c r="D107" s="233"/>
      <c r="E107" s="226">
        <v>0</v>
      </c>
      <c r="F107" s="244"/>
    </row>
    <row r="108" spans="1:6" ht="13.5">
      <c r="A108" s="224" t="s">
        <v>14</v>
      </c>
      <c r="B108" s="226">
        <v>0</v>
      </c>
      <c r="C108" s="226">
        <v>0</v>
      </c>
      <c r="D108" s="233"/>
      <c r="E108" s="226">
        <v>0</v>
      </c>
      <c r="F108" s="244"/>
    </row>
    <row r="109" spans="1:6" ht="27.75">
      <c r="A109" s="221" t="s">
        <v>12</v>
      </c>
      <c r="B109" s="226">
        <v>0</v>
      </c>
      <c r="C109" s="226">
        <v>0</v>
      </c>
      <c r="D109" s="233"/>
      <c r="E109" s="226">
        <v>0</v>
      </c>
      <c r="F109" s="244"/>
    </row>
    <row r="110" spans="1:6" ht="27.75">
      <c r="A110" s="221" t="s">
        <v>13</v>
      </c>
      <c r="B110" s="226">
        <v>0</v>
      </c>
      <c r="C110" s="226">
        <v>0</v>
      </c>
      <c r="D110" s="233"/>
      <c r="E110" s="226">
        <v>0</v>
      </c>
      <c r="F110" s="244"/>
    </row>
    <row r="111" spans="1:6" ht="42">
      <c r="A111" s="8" t="s">
        <v>15</v>
      </c>
      <c r="B111" s="226">
        <v>100</v>
      </c>
      <c r="C111" s="226">
        <v>100</v>
      </c>
      <c r="D111" s="233">
        <f t="shared" si="2"/>
        <v>100</v>
      </c>
      <c r="E111" s="226">
        <v>100</v>
      </c>
      <c r="F111" s="244">
        <f t="shared" si="3"/>
        <v>100</v>
      </c>
    </row>
    <row r="112" spans="1:6" ht="13.5">
      <c r="A112" s="224" t="s">
        <v>16</v>
      </c>
      <c r="B112" s="226"/>
      <c r="C112" s="226"/>
      <c r="D112" s="233"/>
      <c r="E112" s="226"/>
      <c r="F112" s="244"/>
    </row>
    <row r="113" spans="1:6" ht="27.75">
      <c r="A113" s="8" t="s">
        <v>17</v>
      </c>
      <c r="B113" s="226">
        <v>1.0221</v>
      </c>
      <c r="C113" s="233">
        <v>1</v>
      </c>
      <c r="D113" s="233">
        <f t="shared" si="2"/>
        <v>97.83778495254867</v>
      </c>
      <c r="E113" s="226">
        <v>1.1</v>
      </c>
      <c r="F113" s="244">
        <f t="shared" si="3"/>
        <v>110.00000000000001</v>
      </c>
    </row>
    <row r="114" spans="1:6" ht="42">
      <c r="A114" s="8" t="s">
        <v>18</v>
      </c>
      <c r="B114" s="226">
        <v>1.0221</v>
      </c>
      <c r="C114" s="233">
        <v>1</v>
      </c>
      <c r="D114" s="233">
        <f t="shared" si="2"/>
        <v>97.83778495254867</v>
      </c>
      <c r="E114" s="253">
        <v>1.1</v>
      </c>
      <c r="F114" s="244">
        <f t="shared" si="3"/>
        <v>110.00000000000001</v>
      </c>
    </row>
    <row r="115" spans="1:6" ht="13.5">
      <c r="A115" s="8" t="s">
        <v>19</v>
      </c>
      <c r="B115" s="226"/>
      <c r="C115" s="226"/>
      <c r="D115" s="233"/>
      <c r="E115" s="226"/>
      <c r="F115" s="244"/>
    </row>
    <row r="116" spans="1:6" ht="13.5">
      <c r="A116" s="8" t="s">
        <v>20</v>
      </c>
      <c r="B116" s="226"/>
      <c r="C116" s="226"/>
      <c r="D116" s="233"/>
      <c r="E116" s="226"/>
      <c r="F116" s="244"/>
    </row>
    <row r="117" spans="1:6" ht="27.75">
      <c r="A117" s="8" t="s">
        <v>21</v>
      </c>
      <c r="B117" s="226"/>
      <c r="C117" s="226"/>
      <c r="D117" s="233"/>
      <c r="E117" s="226"/>
      <c r="F117" s="244"/>
    </row>
    <row r="118" spans="1:6" ht="27.75">
      <c r="A118" s="8" t="s">
        <v>22</v>
      </c>
      <c r="B118" s="226">
        <v>17.3</v>
      </c>
      <c r="C118" s="233">
        <v>17.6</v>
      </c>
      <c r="D118" s="233">
        <f t="shared" si="2"/>
        <v>101.73410404624276</v>
      </c>
      <c r="E118" s="253">
        <v>17.9</v>
      </c>
      <c r="F118" s="244">
        <f t="shared" si="3"/>
        <v>101.70454545454544</v>
      </c>
    </row>
    <row r="119" spans="1:6" ht="27.75">
      <c r="A119" s="224" t="s">
        <v>23</v>
      </c>
      <c r="B119" s="226"/>
      <c r="C119" s="226"/>
      <c r="D119" s="233"/>
      <c r="E119" s="226"/>
      <c r="F119" s="244"/>
    </row>
    <row r="120" spans="1:6" ht="13.5">
      <c r="A120" s="8" t="s">
        <v>32</v>
      </c>
      <c r="B120" s="226">
        <v>0</v>
      </c>
      <c r="C120" s="226">
        <v>0</v>
      </c>
      <c r="D120" s="233"/>
      <c r="E120" s="226">
        <v>0</v>
      </c>
      <c r="F120" s="244"/>
    </row>
    <row r="121" spans="1:6" ht="13.5">
      <c r="A121" s="8" t="s">
        <v>98</v>
      </c>
      <c r="B121" s="226">
        <v>0</v>
      </c>
      <c r="C121" s="226">
        <v>0</v>
      </c>
      <c r="D121" s="233"/>
      <c r="E121" s="226">
        <v>0</v>
      </c>
      <c r="F121" s="244"/>
    </row>
    <row r="122" spans="1:6" ht="27.75">
      <c r="A122" s="8" t="s">
        <v>43</v>
      </c>
      <c r="B122" s="226">
        <v>14</v>
      </c>
      <c r="C122" s="226">
        <v>14</v>
      </c>
      <c r="D122" s="233">
        <f t="shared" si="2"/>
        <v>100</v>
      </c>
      <c r="E122" s="226">
        <v>14</v>
      </c>
      <c r="F122" s="244">
        <f t="shared" si="3"/>
        <v>100</v>
      </c>
    </row>
    <row r="123" spans="1:6" ht="13.5">
      <c r="A123" s="8" t="s">
        <v>33</v>
      </c>
      <c r="B123" s="226">
        <v>0.6</v>
      </c>
      <c r="C123" s="226">
        <v>0.6</v>
      </c>
      <c r="D123" s="233">
        <f t="shared" si="2"/>
        <v>100</v>
      </c>
      <c r="E123" s="226">
        <v>0.6</v>
      </c>
      <c r="F123" s="244">
        <f t="shared" si="3"/>
        <v>100</v>
      </c>
    </row>
    <row r="124" spans="1:6" ht="27.75">
      <c r="A124" s="8" t="s">
        <v>34</v>
      </c>
      <c r="B124" s="226">
        <v>2.2</v>
      </c>
      <c r="C124" s="226">
        <v>2.2</v>
      </c>
      <c r="D124" s="233">
        <f t="shared" si="2"/>
        <v>100</v>
      </c>
      <c r="E124" s="226">
        <v>2.2</v>
      </c>
      <c r="F124" s="244">
        <f t="shared" si="3"/>
        <v>100</v>
      </c>
    </row>
    <row r="125" spans="1:6" ht="42">
      <c r="A125" s="8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8" t="s">
        <v>24</v>
      </c>
      <c r="B126" s="233">
        <v>511.6</v>
      </c>
      <c r="C126" s="226">
        <v>497.7</v>
      </c>
      <c r="D126" s="233">
        <f t="shared" si="2"/>
        <v>97.28303362001563</v>
      </c>
      <c r="E126" s="233">
        <v>500</v>
      </c>
      <c r="F126" s="244">
        <f t="shared" si="3"/>
        <v>100.46212577858147</v>
      </c>
    </row>
    <row r="127" spans="1:6" ht="27.75">
      <c r="A127" s="8" t="s">
        <v>97</v>
      </c>
      <c r="B127" s="226">
        <v>110</v>
      </c>
      <c r="C127" s="226">
        <v>110</v>
      </c>
      <c r="D127" s="233">
        <f t="shared" si="2"/>
        <v>100</v>
      </c>
      <c r="E127" s="226">
        <v>110</v>
      </c>
      <c r="F127" s="244">
        <f t="shared" si="3"/>
        <v>100</v>
      </c>
    </row>
    <row r="128" spans="1:6" ht="27.75">
      <c r="A128" s="8" t="s">
        <v>82</v>
      </c>
      <c r="B128" s="226">
        <v>1890</v>
      </c>
      <c r="C128" s="226">
        <v>1890</v>
      </c>
      <c r="D128" s="233">
        <f t="shared" si="2"/>
        <v>100</v>
      </c>
      <c r="E128" s="226">
        <v>2000</v>
      </c>
      <c r="F128" s="244">
        <f t="shared" si="3"/>
        <v>105.82010582010581</v>
      </c>
    </row>
    <row r="129" spans="1:6" ht="27.75">
      <c r="A129" s="8" t="s">
        <v>99</v>
      </c>
      <c r="B129" s="226">
        <v>20</v>
      </c>
      <c r="C129" s="226">
        <v>24.8</v>
      </c>
      <c r="D129" s="233">
        <f t="shared" si="2"/>
        <v>124</v>
      </c>
      <c r="E129" s="226">
        <v>26.7</v>
      </c>
      <c r="F129" s="244">
        <f t="shared" si="3"/>
        <v>107.66129032258065</v>
      </c>
    </row>
    <row r="130" spans="1:6" ht="27.75">
      <c r="A130" s="218" t="s">
        <v>35</v>
      </c>
      <c r="B130" s="226">
        <f>B131+B132+B133+B134</f>
        <v>32</v>
      </c>
      <c r="C130" s="226">
        <f>C131+C132+C133+C134</f>
        <v>32</v>
      </c>
      <c r="D130" s="233">
        <f t="shared" si="2"/>
        <v>100</v>
      </c>
      <c r="E130" s="226">
        <f>E131+E132+E133+E134</f>
        <v>32</v>
      </c>
      <c r="F130" s="244">
        <f t="shared" si="3"/>
        <v>100</v>
      </c>
    </row>
    <row r="131" spans="1:6" ht="27.75">
      <c r="A131" s="221" t="s">
        <v>70</v>
      </c>
      <c r="B131" s="226">
        <v>2</v>
      </c>
      <c r="C131" s="226">
        <v>2</v>
      </c>
      <c r="D131" s="233">
        <f t="shared" si="2"/>
        <v>100</v>
      </c>
      <c r="E131" s="226">
        <v>2</v>
      </c>
      <c r="F131" s="244">
        <f t="shared" si="3"/>
        <v>100</v>
      </c>
    </row>
    <row r="132" spans="1:6" ht="27.75">
      <c r="A132" s="221" t="s">
        <v>71</v>
      </c>
      <c r="B132" s="226">
        <v>7</v>
      </c>
      <c r="C132" s="226">
        <v>7</v>
      </c>
      <c r="D132" s="233">
        <f t="shared" si="2"/>
        <v>100</v>
      </c>
      <c r="E132" s="226">
        <v>7</v>
      </c>
      <c r="F132" s="244">
        <f t="shared" si="3"/>
        <v>100</v>
      </c>
    </row>
    <row r="133" spans="1:6" ht="27.75">
      <c r="A133" s="221" t="s">
        <v>72</v>
      </c>
      <c r="B133" s="226">
        <v>5</v>
      </c>
      <c r="C133" s="226">
        <v>5</v>
      </c>
      <c r="D133" s="233">
        <f t="shared" si="2"/>
        <v>100</v>
      </c>
      <c r="E133" s="226">
        <v>5</v>
      </c>
      <c r="F133" s="244">
        <f t="shared" si="3"/>
        <v>100</v>
      </c>
    </row>
    <row r="134" spans="1:6" ht="13.5">
      <c r="A134" s="221" t="s">
        <v>69</v>
      </c>
      <c r="B134" s="226">
        <v>18</v>
      </c>
      <c r="C134" s="226">
        <v>18</v>
      </c>
      <c r="D134" s="233">
        <f t="shared" si="2"/>
        <v>100</v>
      </c>
      <c r="E134" s="226">
        <v>18</v>
      </c>
      <c r="F134" s="244">
        <f t="shared" si="3"/>
        <v>100</v>
      </c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6" ht="13.5">
      <c r="A136" s="8" t="s">
        <v>74</v>
      </c>
      <c r="B136" s="226">
        <v>9.9</v>
      </c>
      <c r="C136" s="226">
        <v>9.9</v>
      </c>
      <c r="D136" s="233">
        <f t="shared" si="2"/>
        <v>100</v>
      </c>
      <c r="E136" s="226">
        <v>9.9</v>
      </c>
      <c r="F136" s="244">
        <f t="shared" si="3"/>
        <v>100</v>
      </c>
    </row>
    <row r="137" spans="1:6" ht="13.5">
      <c r="A137" s="8" t="s">
        <v>75</v>
      </c>
      <c r="B137" s="226">
        <v>31.3</v>
      </c>
      <c r="C137" s="226">
        <v>31.3</v>
      </c>
      <c r="D137" s="233">
        <f t="shared" si="2"/>
        <v>100</v>
      </c>
      <c r="E137" s="226">
        <v>31.3</v>
      </c>
      <c r="F137" s="244">
        <f t="shared" si="3"/>
        <v>100</v>
      </c>
    </row>
    <row r="138" spans="1:6" ht="13.5">
      <c r="A138" s="8" t="s">
        <v>76</v>
      </c>
      <c r="B138" s="226"/>
      <c r="C138" s="226"/>
      <c r="D138" s="233"/>
      <c r="E138" s="226"/>
      <c r="F138" s="244"/>
    </row>
    <row r="139" spans="1:6" ht="27.75">
      <c r="A139" s="8" t="s">
        <v>80</v>
      </c>
      <c r="B139" s="226">
        <v>33.1</v>
      </c>
      <c r="C139" s="226">
        <v>33.1</v>
      </c>
      <c r="D139" s="233">
        <f t="shared" si="2"/>
        <v>100</v>
      </c>
      <c r="E139" s="226">
        <v>33.1</v>
      </c>
      <c r="F139" s="244">
        <f t="shared" si="3"/>
        <v>100</v>
      </c>
    </row>
    <row r="140" spans="1:6" ht="13.5">
      <c r="A140" s="221" t="s">
        <v>77</v>
      </c>
      <c r="B140" s="226">
        <v>31.4</v>
      </c>
      <c r="C140" s="226">
        <v>31.4</v>
      </c>
      <c r="D140" s="233">
        <f>C140/B140*100</f>
        <v>100</v>
      </c>
      <c r="E140" s="226">
        <v>31.4</v>
      </c>
      <c r="F140" s="244">
        <f>E140/C140*100</f>
        <v>100</v>
      </c>
    </row>
    <row r="141" spans="1:6" ht="42">
      <c r="A141" s="219" t="s">
        <v>78</v>
      </c>
      <c r="B141" s="226">
        <v>56</v>
      </c>
      <c r="C141" s="226">
        <v>56</v>
      </c>
      <c r="D141" s="233">
        <f>C141/B141*100</f>
        <v>100</v>
      </c>
      <c r="E141" s="226">
        <v>56</v>
      </c>
      <c r="F141" s="244">
        <f>E141/C141*100</f>
        <v>100</v>
      </c>
    </row>
    <row r="142" spans="1:6" ht="27.75">
      <c r="A142" s="219" t="s">
        <v>83</v>
      </c>
      <c r="B142" s="226">
        <v>243.6</v>
      </c>
      <c r="C142" s="226">
        <v>243.6</v>
      </c>
      <c r="D142" s="233">
        <f>C142/B142*100</f>
        <v>100</v>
      </c>
      <c r="E142" s="226">
        <v>243.6</v>
      </c>
      <c r="F142" s="244">
        <f>E142/C142*100</f>
        <v>100</v>
      </c>
    </row>
    <row r="143" spans="1:6" ht="42">
      <c r="A143" s="219" t="s">
        <v>84</v>
      </c>
      <c r="B143" s="226">
        <v>50.4</v>
      </c>
      <c r="C143" s="226">
        <v>50.4</v>
      </c>
      <c r="D143" s="233">
        <f>C143/B143*100</f>
        <v>100</v>
      </c>
      <c r="E143" s="226">
        <v>50.8</v>
      </c>
      <c r="F143" s="244">
        <f>E143/C143*100</f>
        <v>100.79365079365078</v>
      </c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55" t="s">
        <v>81</v>
      </c>
      <c r="B145" s="247"/>
      <c r="C145" s="247"/>
      <c r="D145" s="248"/>
      <c r="E145" s="247"/>
      <c r="F145" s="249"/>
    </row>
    <row r="146" ht="12.75">
      <c r="C146" s="44"/>
    </row>
    <row r="147" spans="1:6" ht="13.5">
      <c r="A147" s="25" t="s">
        <v>190</v>
      </c>
      <c r="B147" s="25"/>
      <c r="C147" s="44"/>
      <c r="D147" s="317" t="s">
        <v>191</v>
      </c>
      <c r="E147" s="317"/>
      <c r="F147" s="317"/>
    </row>
    <row r="148" ht="12.75">
      <c r="C148" s="44"/>
    </row>
    <row r="149" ht="12.75">
      <c r="C149" s="44"/>
    </row>
    <row r="150" ht="12.75">
      <c r="C150" s="44"/>
    </row>
    <row r="151" ht="12.75">
      <c r="C151" s="44"/>
    </row>
    <row r="152" ht="12.75">
      <c r="C152" s="44"/>
    </row>
    <row r="153" ht="12.75">
      <c r="C153" s="44"/>
    </row>
    <row r="154" ht="12.75">
      <c r="C154" s="44"/>
    </row>
    <row r="155" ht="12.75">
      <c r="C155" s="44"/>
    </row>
    <row r="156" ht="12.75">
      <c r="C156" s="44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</cols>
  <sheetData>
    <row r="1" spans="1:6" ht="13.5">
      <c r="A1" s="72"/>
      <c r="B1" s="321" t="s">
        <v>143</v>
      </c>
      <c r="C1" s="321"/>
      <c r="D1" s="321"/>
      <c r="E1" s="321"/>
      <c r="F1" s="321"/>
    </row>
    <row r="2" spans="1:6" ht="13.5">
      <c r="A2" s="72"/>
      <c r="B2" s="321" t="s">
        <v>193</v>
      </c>
      <c r="C2" s="321"/>
      <c r="D2" s="321"/>
      <c r="E2" s="321"/>
      <c r="F2" s="321"/>
    </row>
    <row r="3" spans="1:6" ht="13.5">
      <c r="A3" s="72"/>
      <c r="B3" s="321" t="s">
        <v>148</v>
      </c>
      <c r="C3" s="321"/>
      <c r="D3" s="321"/>
      <c r="E3" s="321"/>
      <c r="F3" s="321"/>
    </row>
    <row r="4" spans="1:6" ht="13.5">
      <c r="A4" s="72"/>
      <c r="B4" s="321" t="s">
        <v>145</v>
      </c>
      <c r="C4" s="321"/>
      <c r="D4" s="321"/>
      <c r="E4" s="321"/>
      <c r="F4" s="321"/>
    </row>
    <row r="5" spans="1:6" ht="13.5">
      <c r="A5" s="72"/>
      <c r="B5" s="321" t="s">
        <v>146</v>
      </c>
      <c r="C5" s="321"/>
      <c r="D5" s="321"/>
      <c r="E5" s="321"/>
      <c r="F5" s="321"/>
    </row>
    <row r="6" spans="1:6" ht="13.5">
      <c r="A6" s="72"/>
      <c r="B6" s="321" t="s">
        <v>147</v>
      </c>
      <c r="C6" s="321"/>
      <c r="D6" s="321"/>
      <c r="E6" s="321"/>
      <c r="F6" s="321"/>
    </row>
    <row r="7" spans="1:6" ht="12">
      <c r="A7" s="316" t="s">
        <v>194</v>
      </c>
      <c r="B7" s="316"/>
      <c r="C7" s="316"/>
      <c r="D7" s="316"/>
      <c r="E7" s="316"/>
      <c r="F7" s="316"/>
    </row>
    <row r="8" spans="1:6" ht="19.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10" t="s">
        <v>47</v>
      </c>
      <c r="B12" s="259">
        <v>2.688</v>
      </c>
      <c r="C12" s="259">
        <v>2.681</v>
      </c>
      <c r="D12" s="251">
        <f>C12/B12*100</f>
        <v>99.73958333333333</v>
      </c>
      <c r="E12" s="259">
        <v>2.683</v>
      </c>
      <c r="F12" s="252">
        <f>E12/C12*100</f>
        <v>100.07459903021261</v>
      </c>
    </row>
    <row r="13" spans="1:6" ht="27.75">
      <c r="A13" s="8" t="s">
        <v>54</v>
      </c>
      <c r="B13" s="230">
        <v>4.373</v>
      </c>
      <c r="C13" s="226">
        <v>4.937</v>
      </c>
      <c r="D13" s="233">
        <f aca="true" t="shared" si="0" ref="D13:D76">C13/B13*100</f>
        <v>112.89732449119599</v>
      </c>
      <c r="E13" s="226">
        <v>5.591</v>
      </c>
      <c r="F13" s="244">
        <f aca="true" t="shared" si="1" ref="F13:F76">E13/C13*100</f>
        <v>113.24691107960298</v>
      </c>
    </row>
    <row r="14" spans="1:6" ht="27.75">
      <c r="A14" s="8" t="s">
        <v>52</v>
      </c>
      <c r="B14" s="230">
        <v>1.388</v>
      </c>
      <c r="C14" s="230">
        <v>1.398</v>
      </c>
      <c r="D14" s="233">
        <f t="shared" si="0"/>
        <v>100.72046109510086</v>
      </c>
      <c r="E14" s="230">
        <v>1.396</v>
      </c>
      <c r="F14" s="244">
        <f t="shared" si="1"/>
        <v>99.85693848354794</v>
      </c>
    </row>
    <row r="15" spans="1:6" ht="13.5">
      <c r="A15" s="8" t="s">
        <v>48</v>
      </c>
      <c r="B15" s="230">
        <v>0.783</v>
      </c>
      <c r="C15" s="230">
        <v>0.789</v>
      </c>
      <c r="D15" s="233">
        <f t="shared" si="0"/>
        <v>100.76628352490422</v>
      </c>
      <c r="E15" s="230">
        <v>0.8</v>
      </c>
      <c r="F15" s="244">
        <f t="shared" si="1"/>
        <v>101.39416983523448</v>
      </c>
    </row>
    <row r="16" spans="1:6" ht="27.75">
      <c r="A16" s="8" t="s">
        <v>53</v>
      </c>
      <c r="B16" s="226">
        <v>8.874</v>
      </c>
      <c r="C16" s="230">
        <v>9.708</v>
      </c>
      <c r="D16" s="233">
        <f t="shared" si="0"/>
        <v>109.39824205544286</v>
      </c>
      <c r="E16" s="226">
        <v>10.533</v>
      </c>
      <c r="F16" s="244">
        <f t="shared" si="1"/>
        <v>108.49814585908528</v>
      </c>
    </row>
    <row r="17" spans="1:6" ht="27.75">
      <c r="A17" s="8" t="s">
        <v>65</v>
      </c>
      <c r="B17" s="226">
        <v>1.032</v>
      </c>
      <c r="C17" s="226">
        <v>1.032</v>
      </c>
      <c r="D17" s="233">
        <f t="shared" si="0"/>
        <v>100</v>
      </c>
      <c r="E17" s="226">
        <v>1.032</v>
      </c>
      <c r="F17" s="244">
        <f t="shared" si="1"/>
        <v>100</v>
      </c>
    </row>
    <row r="18" spans="1:6" ht="27.75">
      <c r="A18" s="9" t="s">
        <v>45</v>
      </c>
      <c r="B18" s="233">
        <v>4.5</v>
      </c>
      <c r="C18" s="226">
        <v>4.84</v>
      </c>
      <c r="D18" s="233">
        <f t="shared" si="0"/>
        <v>107.55555555555556</v>
      </c>
      <c r="E18" s="226">
        <v>5.08</v>
      </c>
      <c r="F18" s="244">
        <f t="shared" si="1"/>
        <v>104.95867768595042</v>
      </c>
    </row>
    <row r="19" spans="1:6" ht="42">
      <c r="A19" s="8" t="s">
        <v>46</v>
      </c>
      <c r="B19" s="234">
        <v>0.53</v>
      </c>
      <c r="C19" s="234">
        <v>0.51</v>
      </c>
      <c r="D19" s="233">
        <f t="shared" si="0"/>
        <v>96.22641509433963</v>
      </c>
      <c r="E19" s="226">
        <v>0.49</v>
      </c>
      <c r="F19" s="244">
        <f t="shared" si="1"/>
        <v>96.078431372549</v>
      </c>
    </row>
    <row r="20" spans="1:6" ht="13.5">
      <c r="A20" s="8" t="s">
        <v>27</v>
      </c>
      <c r="B20" s="226"/>
      <c r="C20" s="226"/>
      <c r="D20" s="233"/>
      <c r="E20" s="226"/>
      <c r="F20" s="244"/>
    </row>
    <row r="21" spans="1:6" ht="13.5">
      <c r="A21" s="8" t="s">
        <v>55</v>
      </c>
      <c r="B21" s="226"/>
      <c r="C21" s="226"/>
      <c r="D21" s="233"/>
      <c r="E21" s="226"/>
      <c r="F21" s="244"/>
    </row>
    <row r="22" spans="1:6" ht="13.5">
      <c r="A22" s="8" t="s">
        <v>56</v>
      </c>
      <c r="B22" s="226"/>
      <c r="C22" s="226"/>
      <c r="D22" s="233"/>
      <c r="E22" s="226"/>
      <c r="F22" s="244"/>
    </row>
    <row r="23" spans="1:6" ht="13.5">
      <c r="A23" s="8" t="s">
        <v>57</v>
      </c>
      <c r="B23" s="226">
        <v>61167</v>
      </c>
      <c r="C23" s="226">
        <v>42333</v>
      </c>
      <c r="D23" s="233">
        <f t="shared" si="0"/>
        <v>69.20888714502918</v>
      </c>
      <c r="E23" s="226">
        <v>46600</v>
      </c>
      <c r="F23" s="244">
        <f t="shared" si="1"/>
        <v>110.07960692603879</v>
      </c>
    </row>
    <row r="24" spans="1:6" ht="13.5">
      <c r="A24" s="217" t="s">
        <v>29</v>
      </c>
      <c r="B24" s="226"/>
      <c r="C24" s="226"/>
      <c r="D24" s="233"/>
      <c r="E24" s="226"/>
      <c r="F24" s="244"/>
    </row>
    <row r="25" spans="1:6" ht="13.5">
      <c r="A25" s="217" t="s">
        <v>30</v>
      </c>
      <c r="B25" s="226"/>
      <c r="C25" s="226"/>
      <c r="D25" s="233"/>
      <c r="E25" s="226"/>
      <c r="F25" s="244"/>
    </row>
    <row r="26" spans="1:6" ht="27.75">
      <c r="A26" s="9" t="s">
        <v>31</v>
      </c>
      <c r="B26" s="230">
        <v>2.155</v>
      </c>
      <c r="C26" s="226">
        <v>2.289</v>
      </c>
      <c r="D26" s="233">
        <f t="shared" si="0"/>
        <v>106.21809744779584</v>
      </c>
      <c r="E26" s="226">
        <v>2.431</v>
      </c>
      <c r="F26" s="244">
        <f t="shared" si="1"/>
        <v>106.20358235037133</v>
      </c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27.75">
      <c r="A28" s="254" t="s">
        <v>117</v>
      </c>
      <c r="B28" s="226"/>
      <c r="C28" s="226"/>
      <c r="D28" s="233"/>
      <c r="E28" s="226"/>
      <c r="F28" s="244"/>
    </row>
    <row r="29" spans="1:6" ht="13.5">
      <c r="A29" s="254" t="s">
        <v>127</v>
      </c>
      <c r="B29" s="226"/>
      <c r="C29" s="226"/>
      <c r="D29" s="233"/>
      <c r="E29" s="226"/>
      <c r="F29" s="244"/>
    </row>
    <row r="30" spans="1:6" ht="13.5">
      <c r="A30" s="254" t="s">
        <v>118</v>
      </c>
      <c r="B30" s="226"/>
      <c r="C30" s="226"/>
      <c r="D30" s="233"/>
      <c r="E30" s="226"/>
      <c r="F30" s="244"/>
    </row>
    <row r="31" spans="1:6" ht="13.5">
      <c r="A31" s="254" t="s">
        <v>119</v>
      </c>
      <c r="B31" s="226"/>
      <c r="C31" s="226"/>
      <c r="D31" s="233"/>
      <c r="E31" s="226"/>
      <c r="F31" s="244"/>
    </row>
    <row r="32" spans="1:6" ht="13.5">
      <c r="A32" s="254" t="s">
        <v>120</v>
      </c>
      <c r="B32" s="226"/>
      <c r="C32" s="226"/>
      <c r="D32" s="233"/>
      <c r="E32" s="226"/>
      <c r="F32" s="244"/>
    </row>
    <row r="33" spans="1:6" ht="13.5">
      <c r="A33" s="254" t="s">
        <v>121</v>
      </c>
      <c r="B33" s="226"/>
      <c r="C33" s="226"/>
      <c r="D33" s="233"/>
      <c r="E33" s="226"/>
      <c r="F33" s="244"/>
    </row>
    <row r="34" spans="1:6" ht="13.5">
      <c r="A34" s="254" t="s">
        <v>122</v>
      </c>
      <c r="B34" s="226"/>
      <c r="C34" s="226"/>
      <c r="D34" s="233"/>
      <c r="E34" s="226"/>
      <c r="F34" s="244"/>
    </row>
    <row r="35" spans="1:6" ht="13.5">
      <c r="A35" s="254" t="s">
        <v>123</v>
      </c>
      <c r="B35" s="226"/>
      <c r="C35" s="226"/>
      <c r="D35" s="233"/>
      <c r="E35" s="226"/>
      <c r="F35" s="244"/>
    </row>
    <row r="36" spans="1:6" ht="13.5">
      <c r="A36" s="254" t="s">
        <v>124</v>
      </c>
      <c r="B36" s="226"/>
      <c r="C36" s="226"/>
      <c r="D36" s="233"/>
      <c r="E36" s="226"/>
      <c r="F36" s="244"/>
    </row>
    <row r="37" spans="1:6" ht="13.5">
      <c r="A37" s="254" t="s">
        <v>125</v>
      </c>
      <c r="B37" s="226"/>
      <c r="C37" s="226"/>
      <c r="D37" s="233"/>
      <c r="E37" s="226"/>
      <c r="F37" s="244"/>
    </row>
    <row r="38" spans="1:6" ht="13.5">
      <c r="A38" s="254" t="s">
        <v>126</v>
      </c>
      <c r="B38" s="226"/>
      <c r="C38" s="226"/>
      <c r="D38" s="233"/>
      <c r="E38" s="226"/>
      <c r="F38" s="244"/>
    </row>
    <row r="39" spans="1:6" ht="27.75">
      <c r="A39" s="219" t="s">
        <v>58</v>
      </c>
      <c r="B39" s="220">
        <f>B40+B41+B42</f>
        <v>319.7</v>
      </c>
      <c r="C39" s="220">
        <f>C40+C41+C42</f>
        <v>346</v>
      </c>
      <c r="D39" s="233">
        <f t="shared" si="0"/>
        <v>108.22646230841416</v>
      </c>
      <c r="E39" s="220">
        <f>E40+E41+E42</f>
        <v>377</v>
      </c>
      <c r="F39" s="244">
        <f t="shared" si="1"/>
        <v>108.95953757225433</v>
      </c>
    </row>
    <row r="40" spans="1:6" ht="13.5">
      <c r="A40" s="221" t="s">
        <v>87</v>
      </c>
      <c r="B40" s="220">
        <v>244.5</v>
      </c>
      <c r="C40" s="220">
        <v>270</v>
      </c>
      <c r="D40" s="233">
        <f t="shared" si="0"/>
        <v>110.42944785276075</v>
      </c>
      <c r="E40" s="220">
        <v>290</v>
      </c>
      <c r="F40" s="244">
        <f t="shared" si="1"/>
        <v>107.40740740740742</v>
      </c>
    </row>
    <row r="41" spans="1:6" ht="27.75">
      <c r="A41" s="221" t="s">
        <v>88</v>
      </c>
      <c r="B41" s="226">
        <v>19</v>
      </c>
      <c r="C41" s="226">
        <v>19</v>
      </c>
      <c r="D41" s="233">
        <f t="shared" si="0"/>
        <v>100</v>
      </c>
      <c r="E41" s="226">
        <v>22</v>
      </c>
      <c r="F41" s="244">
        <f t="shared" si="1"/>
        <v>115.78947368421053</v>
      </c>
    </row>
    <row r="42" spans="1:6" ht="13.5">
      <c r="A42" s="221" t="s">
        <v>89</v>
      </c>
      <c r="B42" s="220">
        <v>56.2</v>
      </c>
      <c r="C42" s="220">
        <v>57</v>
      </c>
      <c r="D42" s="233">
        <f t="shared" si="0"/>
        <v>101.42348754448398</v>
      </c>
      <c r="E42" s="220">
        <v>65</v>
      </c>
      <c r="F42" s="244">
        <f t="shared" si="1"/>
        <v>114.03508771929825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8" t="s">
        <v>90</v>
      </c>
      <c r="B44" s="226">
        <v>18</v>
      </c>
      <c r="C44" s="226">
        <v>18</v>
      </c>
      <c r="D44" s="233">
        <f t="shared" si="0"/>
        <v>100</v>
      </c>
      <c r="E44" s="226">
        <v>18</v>
      </c>
      <c r="F44" s="244">
        <f t="shared" si="1"/>
        <v>100</v>
      </c>
    </row>
    <row r="45" spans="1:6" ht="13.5">
      <c r="A45" s="8" t="s">
        <v>3</v>
      </c>
      <c r="B45" s="226"/>
      <c r="C45" s="226"/>
      <c r="D45" s="233"/>
      <c r="E45" s="226"/>
      <c r="F45" s="244"/>
    </row>
    <row r="46" spans="1:6" ht="13.5">
      <c r="A46" s="8" t="s">
        <v>4</v>
      </c>
      <c r="B46" s="226">
        <v>0.4</v>
      </c>
      <c r="C46" s="226">
        <v>0.4</v>
      </c>
      <c r="D46" s="233">
        <f t="shared" si="0"/>
        <v>100</v>
      </c>
      <c r="E46" s="226">
        <v>0.4</v>
      </c>
      <c r="F46" s="244">
        <f t="shared" si="1"/>
        <v>100</v>
      </c>
    </row>
    <row r="47" spans="1:6" ht="13.5">
      <c r="A47" s="8" t="s">
        <v>5</v>
      </c>
      <c r="B47" s="226">
        <v>1.8</v>
      </c>
      <c r="C47" s="226">
        <v>2</v>
      </c>
      <c r="D47" s="233">
        <f t="shared" si="0"/>
        <v>111.11111111111111</v>
      </c>
      <c r="E47" s="226">
        <v>2</v>
      </c>
      <c r="F47" s="244">
        <f t="shared" si="1"/>
        <v>100</v>
      </c>
    </row>
    <row r="48" spans="1:6" ht="13.5">
      <c r="A48" s="8" t="s">
        <v>6</v>
      </c>
      <c r="B48" s="226">
        <v>15</v>
      </c>
      <c r="C48" s="226">
        <v>16</v>
      </c>
      <c r="D48" s="233">
        <f t="shared" si="0"/>
        <v>106.66666666666667</v>
      </c>
      <c r="E48" s="226">
        <v>16</v>
      </c>
      <c r="F48" s="244">
        <f t="shared" si="1"/>
        <v>100</v>
      </c>
    </row>
    <row r="49" spans="1:6" ht="13.5">
      <c r="A49" s="8" t="s">
        <v>28</v>
      </c>
      <c r="B49" s="226">
        <v>2</v>
      </c>
      <c r="C49" s="226">
        <v>1.9</v>
      </c>
      <c r="D49" s="233">
        <f t="shared" si="0"/>
        <v>95</v>
      </c>
      <c r="E49" s="226">
        <v>2</v>
      </c>
      <c r="F49" s="244">
        <f t="shared" si="1"/>
        <v>105.26315789473684</v>
      </c>
    </row>
    <row r="50" spans="1:6" ht="13.5">
      <c r="A50" s="8" t="s">
        <v>38</v>
      </c>
      <c r="B50" s="226">
        <f>B51+B52+B53</f>
        <v>0.30000000000000004</v>
      </c>
      <c r="C50" s="226">
        <f>C51+C52+C53</f>
        <v>0.7</v>
      </c>
      <c r="D50" s="233">
        <f t="shared" si="0"/>
        <v>233.33333333333331</v>
      </c>
      <c r="E50" s="226">
        <v>0.6</v>
      </c>
      <c r="F50" s="244">
        <f t="shared" si="1"/>
        <v>85.71428571428572</v>
      </c>
    </row>
    <row r="51" spans="1:6" ht="13.5">
      <c r="A51" s="221" t="s">
        <v>87</v>
      </c>
      <c r="B51" s="226"/>
      <c r="C51" s="226"/>
      <c r="D51" s="233"/>
      <c r="E51" s="226"/>
      <c r="F51" s="244"/>
    </row>
    <row r="52" spans="1:6" ht="27.75">
      <c r="A52" s="221" t="s">
        <v>88</v>
      </c>
      <c r="B52" s="226">
        <v>0.1</v>
      </c>
      <c r="C52" s="226">
        <v>0.2</v>
      </c>
      <c r="D52" s="233">
        <f t="shared" si="0"/>
        <v>200</v>
      </c>
      <c r="E52" s="226">
        <v>0.2</v>
      </c>
      <c r="F52" s="244">
        <f t="shared" si="1"/>
        <v>100</v>
      </c>
    </row>
    <row r="53" spans="1:6" ht="13.5">
      <c r="A53" s="221" t="s">
        <v>91</v>
      </c>
      <c r="B53" s="226">
        <v>0.2</v>
      </c>
      <c r="C53" s="226">
        <v>0.5</v>
      </c>
      <c r="D53" s="233">
        <f t="shared" si="0"/>
        <v>250</v>
      </c>
      <c r="E53" s="226">
        <f>E50-E51-E52</f>
        <v>0.39999999999999997</v>
      </c>
      <c r="F53" s="244">
        <f t="shared" si="1"/>
        <v>80</v>
      </c>
    </row>
    <row r="54" spans="1:6" ht="13.5">
      <c r="A54" s="8" t="s">
        <v>39</v>
      </c>
      <c r="B54" s="226">
        <f>B55+B56+B57</f>
        <v>1.3</v>
      </c>
      <c r="C54" s="226">
        <f>C55+C56+C57</f>
        <v>1.3</v>
      </c>
      <c r="D54" s="233">
        <f t="shared" si="0"/>
        <v>100</v>
      </c>
      <c r="E54" s="226">
        <f>E55+E56+E57</f>
        <v>1.3</v>
      </c>
      <c r="F54" s="244">
        <f t="shared" si="1"/>
        <v>100</v>
      </c>
    </row>
    <row r="55" spans="1:6" ht="13.5">
      <c r="A55" s="221" t="s">
        <v>87</v>
      </c>
      <c r="B55" s="226"/>
      <c r="C55" s="226"/>
      <c r="D55" s="233"/>
      <c r="E55" s="226"/>
      <c r="F55" s="244"/>
    </row>
    <row r="56" spans="1:6" ht="27.75">
      <c r="A56" s="221" t="s">
        <v>88</v>
      </c>
      <c r="B56" s="226">
        <v>0.4</v>
      </c>
      <c r="C56" s="226">
        <v>0.4</v>
      </c>
      <c r="D56" s="233">
        <f t="shared" si="0"/>
        <v>100</v>
      </c>
      <c r="E56" s="226">
        <v>0.4</v>
      </c>
      <c r="F56" s="244">
        <f t="shared" si="1"/>
        <v>100</v>
      </c>
    </row>
    <row r="57" spans="1:6" ht="13.5">
      <c r="A57" s="221" t="s">
        <v>91</v>
      </c>
      <c r="B57" s="226">
        <v>0.9</v>
      </c>
      <c r="C57" s="226">
        <v>0.9</v>
      </c>
      <c r="D57" s="233">
        <f t="shared" si="0"/>
        <v>100</v>
      </c>
      <c r="E57" s="226">
        <v>0.9</v>
      </c>
      <c r="F57" s="244">
        <f t="shared" si="1"/>
        <v>100</v>
      </c>
    </row>
    <row r="58" spans="1:6" ht="13.5">
      <c r="A58" s="219" t="s">
        <v>66</v>
      </c>
      <c r="B58" s="226">
        <f>B59+B60+B61</f>
        <v>0.1</v>
      </c>
      <c r="C58" s="226">
        <f>C59+C60+C61</f>
        <v>0.1</v>
      </c>
      <c r="D58" s="233">
        <f t="shared" si="0"/>
        <v>100</v>
      </c>
      <c r="E58" s="226">
        <f>E59+E60+E61</f>
        <v>0.1</v>
      </c>
      <c r="F58" s="244">
        <f t="shared" si="1"/>
        <v>100</v>
      </c>
    </row>
    <row r="59" spans="1:6" ht="13.5">
      <c r="A59" s="221" t="s">
        <v>87</v>
      </c>
      <c r="B59" s="226"/>
      <c r="C59" s="226"/>
      <c r="D59" s="233"/>
      <c r="E59" s="226"/>
      <c r="F59" s="244"/>
    </row>
    <row r="60" spans="1:6" ht="27.75">
      <c r="A60" s="221" t="s">
        <v>88</v>
      </c>
      <c r="B60" s="226"/>
      <c r="C60" s="226"/>
      <c r="D60" s="233"/>
      <c r="E60" s="226"/>
      <c r="F60" s="244"/>
    </row>
    <row r="61" spans="1:6" ht="13.5">
      <c r="A61" s="221" t="s">
        <v>91</v>
      </c>
      <c r="B61" s="226">
        <v>0.1</v>
      </c>
      <c r="C61" s="226">
        <v>0.1</v>
      </c>
      <c r="D61" s="233">
        <f t="shared" si="0"/>
        <v>100</v>
      </c>
      <c r="E61" s="226">
        <v>0.1</v>
      </c>
      <c r="F61" s="244">
        <f t="shared" si="1"/>
        <v>100</v>
      </c>
    </row>
    <row r="62" spans="1:6" ht="13.5">
      <c r="A62" s="8" t="s">
        <v>40</v>
      </c>
      <c r="B62" s="238">
        <v>0.5</v>
      </c>
      <c r="C62" s="226">
        <v>0.3</v>
      </c>
      <c r="D62" s="233">
        <f t="shared" si="0"/>
        <v>60</v>
      </c>
      <c r="E62" s="226">
        <v>0.3</v>
      </c>
      <c r="F62" s="244">
        <f t="shared" si="1"/>
        <v>100</v>
      </c>
    </row>
    <row r="63" spans="1:6" ht="13.5">
      <c r="A63" s="221" t="s">
        <v>87</v>
      </c>
      <c r="B63" s="238">
        <v>0</v>
      </c>
      <c r="C63" s="226">
        <v>0</v>
      </c>
      <c r="D63" s="233"/>
      <c r="E63" s="226">
        <f>E62-E64-E65</f>
        <v>0</v>
      </c>
      <c r="F63" s="244"/>
    </row>
    <row r="64" spans="1:6" ht="27.75">
      <c r="A64" s="221" t="s">
        <v>88</v>
      </c>
      <c r="B64" s="226"/>
      <c r="C64" s="226"/>
      <c r="D64" s="233"/>
      <c r="E64" s="226"/>
      <c r="F64" s="244"/>
    </row>
    <row r="65" spans="1:6" ht="13.5">
      <c r="A65" s="221" t="s">
        <v>91</v>
      </c>
      <c r="B65" s="238">
        <v>0.5</v>
      </c>
      <c r="C65" s="226">
        <v>0.3</v>
      </c>
      <c r="D65" s="233">
        <f t="shared" si="0"/>
        <v>60</v>
      </c>
      <c r="E65" s="226">
        <v>0.3</v>
      </c>
      <c r="F65" s="244">
        <f t="shared" si="1"/>
        <v>100</v>
      </c>
    </row>
    <row r="66" spans="1:6" ht="13.5">
      <c r="A66" s="8" t="s">
        <v>41</v>
      </c>
      <c r="B66" s="226">
        <v>1</v>
      </c>
      <c r="C66" s="226">
        <f>C67+C68+C69</f>
        <v>0.4</v>
      </c>
      <c r="D66" s="233">
        <f t="shared" si="0"/>
        <v>40</v>
      </c>
      <c r="E66" s="226">
        <f>E67+E69</f>
        <v>0.4</v>
      </c>
      <c r="F66" s="244">
        <f t="shared" si="1"/>
        <v>100</v>
      </c>
    </row>
    <row r="67" spans="1:6" ht="13.5">
      <c r="A67" s="221" t="s">
        <v>87</v>
      </c>
      <c r="B67" s="226">
        <f>B66-B68-B69</f>
        <v>0.6</v>
      </c>
      <c r="C67" s="226">
        <v>0</v>
      </c>
      <c r="D67" s="233">
        <f t="shared" si="0"/>
        <v>0</v>
      </c>
      <c r="E67" s="226">
        <v>0</v>
      </c>
      <c r="F67" s="244">
        <v>0</v>
      </c>
    </row>
    <row r="68" spans="1:6" ht="27.75">
      <c r="A68" s="221" t="s">
        <v>88</v>
      </c>
      <c r="B68" s="226"/>
      <c r="C68" s="226"/>
      <c r="D68" s="233"/>
      <c r="E68" s="226"/>
      <c r="F68" s="244"/>
    </row>
    <row r="69" spans="1:6" ht="13.5">
      <c r="A69" s="221" t="s">
        <v>91</v>
      </c>
      <c r="B69" s="226">
        <v>0.4</v>
      </c>
      <c r="C69" s="226">
        <v>0.4</v>
      </c>
      <c r="D69" s="233">
        <f t="shared" si="0"/>
        <v>100</v>
      </c>
      <c r="E69" s="226">
        <v>0.4</v>
      </c>
      <c r="F69" s="244">
        <f t="shared" si="1"/>
        <v>100</v>
      </c>
    </row>
    <row r="70" spans="1:6" ht="13.5">
      <c r="A70" s="8" t="s">
        <v>42</v>
      </c>
      <c r="B70" s="226">
        <v>1.1</v>
      </c>
      <c r="C70" s="226">
        <v>1.1</v>
      </c>
      <c r="D70" s="233">
        <f t="shared" si="0"/>
        <v>100</v>
      </c>
      <c r="E70" s="226">
        <v>1.1</v>
      </c>
      <c r="F70" s="244">
        <f t="shared" si="1"/>
        <v>100</v>
      </c>
    </row>
    <row r="71" spans="1:6" ht="13.5">
      <c r="A71" s="221" t="s">
        <v>87</v>
      </c>
      <c r="B71" s="226"/>
      <c r="C71" s="226"/>
      <c r="D71" s="233"/>
      <c r="E71" s="226"/>
      <c r="F71" s="244"/>
    </row>
    <row r="72" spans="1:6" ht="27.75">
      <c r="A72" s="221" t="s">
        <v>88</v>
      </c>
      <c r="B72" s="226"/>
      <c r="C72" s="226"/>
      <c r="D72" s="233"/>
      <c r="E72" s="226"/>
      <c r="F72" s="244"/>
    </row>
    <row r="73" spans="1:6" ht="13.5">
      <c r="A73" s="221" t="s">
        <v>91</v>
      </c>
      <c r="B73" s="226">
        <v>1.1</v>
      </c>
      <c r="C73" s="226">
        <v>1.1</v>
      </c>
      <c r="D73" s="233">
        <f t="shared" si="0"/>
        <v>100</v>
      </c>
      <c r="E73" s="226">
        <v>1.1</v>
      </c>
      <c r="F73" s="244">
        <f t="shared" si="1"/>
        <v>100</v>
      </c>
    </row>
    <row r="74" spans="1:6" ht="27.75">
      <c r="A74" s="219" t="s">
        <v>67</v>
      </c>
      <c r="B74" s="226">
        <v>0.00119</v>
      </c>
      <c r="C74" s="226">
        <v>0.00118</v>
      </c>
      <c r="D74" s="233">
        <f t="shared" si="0"/>
        <v>99.15966386554622</v>
      </c>
      <c r="E74" s="226">
        <v>0.00118</v>
      </c>
      <c r="F74" s="244">
        <f t="shared" si="1"/>
        <v>100</v>
      </c>
    </row>
    <row r="75" spans="1:6" ht="13.5">
      <c r="A75" s="221" t="s">
        <v>87</v>
      </c>
      <c r="B75" s="226"/>
      <c r="C75" s="226"/>
      <c r="D75" s="233"/>
      <c r="E75" s="226"/>
      <c r="F75" s="244"/>
    </row>
    <row r="76" spans="1:6" ht="27.75">
      <c r="A76" s="221" t="s">
        <v>88</v>
      </c>
      <c r="B76" s="226">
        <v>0.00119</v>
      </c>
      <c r="C76" s="226">
        <v>0.00118</v>
      </c>
      <c r="D76" s="233">
        <f t="shared" si="0"/>
        <v>99.15966386554622</v>
      </c>
      <c r="E76" s="226">
        <v>0.00118</v>
      </c>
      <c r="F76" s="244">
        <f t="shared" si="1"/>
        <v>100</v>
      </c>
    </row>
    <row r="77" spans="1:6" ht="13.5">
      <c r="A77" s="221" t="s">
        <v>91</v>
      </c>
      <c r="B77" s="226"/>
      <c r="C77" s="226"/>
      <c r="D77" s="233"/>
      <c r="E77" s="226"/>
      <c r="F77" s="244"/>
    </row>
    <row r="78" spans="1:6" ht="27.75">
      <c r="A78" s="218" t="s">
        <v>85</v>
      </c>
      <c r="B78" s="226"/>
      <c r="C78" s="226"/>
      <c r="D78" s="233"/>
      <c r="E78" s="226"/>
      <c r="F78" s="244"/>
    </row>
    <row r="79" spans="1:6" ht="13.5">
      <c r="A79" s="8" t="s">
        <v>86</v>
      </c>
      <c r="B79" s="226">
        <f>B80+B81+B82</f>
        <v>75</v>
      </c>
      <c r="C79" s="226">
        <f>C80+C81+C82</f>
        <v>72</v>
      </c>
      <c r="D79" s="233">
        <f aca="true" t="shared" si="2" ref="D79:D139">C79/B79*100</f>
        <v>96</v>
      </c>
      <c r="E79" s="226">
        <f>E80+E81+E82</f>
        <v>75</v>
      </c>
      <c r="F79" s="244">
        <f aca="true" t="shared" si="3" ref="F79:F139">E79/C79*100</f>
        <v>104.16666666666667</v>
      </c>
    </row>
    <row r="80" spans="1:6" ht="13.5">
      <c r="A80" s="221" t="s">
        <v>87</v>
      </c>
      <c r="B80" s="226"/>
      <c r="C80" s="226"/>
      <c r="D80" s="233"/>
      <c r="E80" s="226"/>
      <c r="F80" s="244"/>
    </row>
    <row r="81" spans="1:6" ht="27.75">
      <c r="A81" s="221" t="s">
        <v>88</v>
      </c>
      <c r="B81" s="226"/>
      <c r="C81" s="226"/>
      <c r="D81" s="233"/>
      <c r="E81" s="226"/>
      <c r="F81" s="244"/>
    </row>
    <row r="82" spans="1:6" ht="13.5">
      <c r="A82" s="221" t="s">
        <v>91</v>
      </c>
      <c r="B82" s="226">
        <v>75</v>
      </c>
      <c r="C82" s="226">
        <v>72</v>
      </c>
      <c r="D82" s="233">
        <f t="shared" si="2"/>
        <v>96</v>
      </c>
      <c r="E82" s="226">
        <v>75</v>
      </c>
      <c r="F82" s="244">
        <f t="shared" si="3"/>
        <v>104.16666666666667</v>
      </c>
    </row>
    <row r="83" spans="1:6" ht="27.75">
      <c r="A83" s="222" t="s">
        <v>92</v>
      </c>
      <c r="B83" s="226">
        <f>B84+B85+B86</f>
        <v>27</v>
      </c>
      <c r="C83" s="226">
        <f>C84+C85+C86</f>
        <v>25</v>
      </c>
      <c r="D83" s="233">
        <f t="shared" si="2"/>
        <v>92.5925925925926</v>
      </c>
      <c r="E83" s="226">
        <f>E84+E85+E86</f>
        <v>25</v>
      </c>
      <c r="F83" s="244">
        <f t="shared" si="3"/>
        <v>100</v>
      </c>
    </row>
    <row r="84" spans="1:6" ht="27.75">
      <c r="A84" s="223" t="s">
        <v>87</v>
      </c>
      <c r="B84" s="226"/>
      <c r="C84" s="226"/>
      <c r="D84" s="233"/>
      <c r="E84" s="226">
        <v>0</v>
      </c>
      <c r="F84" s="244"/>
    </row>
    <row r="85" spans="1:6" ht="42">
      <c r="A85" s="223" t="s">
        <v>88</v>
      </c>
      <c r="B85" s="226"/>
      <c r="C85" s="226"/>
      <c r="D85" s="233"/>
      <c r="E85" s="226"/>
      <c r="F85" s="244"/>
    </row>
    <row r="86" spans="1:6" ht="27.75">
      <c r="A86" s="223" t="s">
        <v>91</v>
      </c>
      <c r="B86" s="226">
        <v>27</v>
      </c>
      <c r="C86" s="226">
        <v>25</v>
      </c>
      <c r="D86" s="233">
        <f t="shared" si="2"/>
        <v>92.5925925925926</v>
      </c>
      <c r="E86" s="226">
        <v>25</v>
      </c>
      <c r="F86" s="244">
        <f t="shared" si="3"/>
        <v>100</v>
      </c>
    </row>
    <row r="87" spans="1:6" ht="13.5">
      <c r="A87" s="8" t="s">
        <v>93</v>
      </c>
      <c r="B87" s="226">
        <f>B88+B89+B90</f>
        <v>260</v>
      </c>
      <c r="C87" s="226">
        <f>C88+C89+C90</f>
        <v>255</v>
      </c>
      <c r="D87" s="233">
        <f t="shared" si="2"/>
        <v>98.07692307692307</v>
      </c>
      <c r="E87" s="226">
        <f>E88+E89+E90</f>
        <v>257</v>
      </c>
      <c r="F87" s="244">
        <f t="shared" si="3"/>
        <v>100.7843137254902</v>
      </c>
    </row>
    <row r="88" spans="1:6" ht="13.5">
      <c r="A88" s="221" t="s">
        <v>87</v>
      </c>
      <c r="B88" s="226"/>
      <c r="C88" s="226"/>
      <c r="D88" s="233"/>
      <c r="E88" s="226"/>
      <c r="F88" s="244"/>
    </row>
    <row r="89" spans="1:6" ht="27.75">
      <c r="A89" s="221" t="s">
        <v>88</v>
      </c>
      <c r="B89" s="226"/>
      <c r="C89" s="226"/>
      <c r="D89" s="233"/>
      <c r="E89" s="226"/>
      <c r="F89" s="244"/>
    </row>
    <row r="90" spans="1:6" ht="13.5">
      <c r="A90" s="221" t="s">
        <v>91</v>
      </c>
      <c r="B90" s="226">
        <v>260</v>
      </c>
      <c r="C90" s="226">
        <v>255</v>
      </c>
      <c r="D90" s="233">
        <f t="shared" si="2"/>
        <v>98.07692307692307</v>
      </c>
      <c r="E90" s="226">
        <v>257</v>
      </c>
      <c r="F90" s="244">
        <f t="shared" si="3"/>
        <v>100.7843137254902</v>
      </c>
    </row>
    <row r="91" spans="1:6" ht="13.5">
      <c r="A91" s="8" t="s">
        <v>94</v>
      </c>
      <c r="B91" s="226">
        <v>95</v>
      </c>
      <c r="C91" s="226">
        <v>120</v>
      </c>
      <c r="D91" s="233">
        <f t="shared" si="2"/>
        <v>126.3157894736842</v>
      </c>
      <c r="E91" s="226">
        <v>120</v>
      </c>
      <c r="F91" s="244">
        <f t="shared" si="3"/>
        <v>100</v>
      </c>
    </row>
    <row r="92" spans="1:6" ht="13.5">
      <c r="A92" s="8" t="s">
        <v>95</v>
      </c>
      <c r="B92" s="226">
        <v>24</v>
      </c>
      <c r="C92" s="226">
        <v>24</v>
      </c>
      <c r="D92" s="233">
        <f t="shared" si="2"/>
        <v>100</v>
      </c>
      <c r="E92" s="226">
        <v>24</v>
      </c>
      <c r="F92" s="244">
        <f t="shared" si="3"/>
        <v>100</v>
      </c>
    </row>
    <row r="93" spans="1:6" ht="13.5">
      <c r="A93" s="8"/>
      <c r="B93" s="226"/>
      <c r="C93" s="226"/>
      <c r="D93" s="233"/>
      <c r="E93" s="226"/>
      <c r="F93" s="244"/>
    </row>
    <row r="94" spans="1:6" ht="13.5">
      <c r="A94" s="9" t="s">
        <v>59</v>
      </c>
      <c r="B94" s="226">
        <v>2100</v>
      </c>
      <c r="C94" s="226">
        <v>2320</v>
      </c>
      <c r="D94" s="233">
        <f t="shared" si="2"/>
        <v>110.47619047619048</v>
      </c>
      <c r="E94" s="226">
        <v>2510</v>
      </c>
      <c r="F94" s="244">
        <f t="shared" si="3"/>
        <v>108.1896551724138</v>
      </c>
    </row>
    <row r="95" spans="1:6" ht="13.5">
      <c r="A95" s="9" t="s">
        <v>60</v>
      </c>
      <c r="B95" s="226">
        <v>0</v>
      </c>
      <c r="C95" s="226">
        <v>0</v>
      </c>
      <c r="D95" s="233"/>
      <c r="E95" s="226">
        <v>0</v>
      </c>
      <c r="F95" s="244"/>
    </row>
    <row r="96" spans="1:6" ht="13.5">
      <c r="A96" s="9" t="s">
        <v>61</v>
      </c>
      <c r="B96" s="226">
        <v>2000</v>
      </c>
      <c r="C96" s="226">
        <v>2340</v>
      </c>
      <c r="D96" s="233">
        <f t="shared" si="2"/>
        <v>117</v>
      </c>
      <c r="E96" s="226">
        <v>2600</v>
      </c>
      <c r="F96" s="244">
        <f t="shared" si="3"/>
        <v>111.11111111111111</v>
      </c>
    </row>
    <row r="97" spans="1:6" ht="42">
      <c r="A97" s="9" t="s">
        <v>62</v>
      </c>
      <c r="B97" s="226"/>
      <c r="C97" s="226"/>
      <c r="D97" s="233"/>
      <c r="E97" s="226"/>
      <c r="F97" s="244"/>
    </row>
    <row r="98" spans="1:6" ht="27.75">
      <c r="A98" s="9" t="s">
        <v>63</v>
      </c>
      <c r="B98" s="226">
        <v>360</v>
      </c>
      <c r="C98" s="226">
        <v>400</v>
      </c>
      <c r="D98" s="233">
        <f t="shared" si="2"/>
        <v>111.11111111111111</v>
      </c>
      <c r="E98" s="226">
        <v>420</v>
      </c>
      <c r="F98" s="244">
        <f t="shared" si="3"/>
        <v>105</v>
      </c>
    </row>
    <row r="99" spans="1:6" ht="27.75">
      <c r="A99" s="9" t="s">
        <v>64</v>
      </c>
      <c r="B99" s="226">
        <v>500</v>
      </c>
      <c r="C99" s="226">
        <v>550</v>
      </c>
      <c r="D99" s="233">
        <f t="shared" si="2"/>
        <v>110.00000000000001</v>
      </c>
      <c r="E99" s="226">
        <v>650</v>
      </c>
      <c r="F99" s="244">
        <f t="shared" si="3"/>
        <v>118.18181818181819</v>
      </c>
    </row>
    <row r="100" spans="1:6" ht="27.75">
      <c r="A100" s="9" t="s">
        <v>68</v>
      </c>
      <c r="B100" s="226"/>
      <c r="C100" s="226"/>
      <c r="D100" s="233"/>
      <c r="E100" s="226"/>
      <c r="F100" s="244"/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8" t="s">
        <v>8</v>
      </c>
      <c r="B102" s="226">
        <v>0.12</v>
      </c>
      <c r="C102" s="226">
        <v>0.096</v>
      </c>
      <c r="D102" s="233">
        <f t="shared" si="2"/>
        <v>80</v>
      </c>
      <c r="E102" s="226">
        <v>0.1</v>
      </c>
      <c r="F102" s="244">
        <f t="shared" si="3"/>
        <v>104.16666666666667</v>
      </c>
    </row>
    <row r="103" spans="1:6" ht="13.5">
      <c r="A103" s="224" t="s">
        <v>9</v>
      </c>
      <c r="B103" s="226"/>
      <c r="C103" s="226"/>
      <c r="D103" s="233"/>
      <c r="E103" s="226"/>
      <c r="F103" s="244"/>
    </row>
    <row r="104" spans="1:6" ht="13.5">
      <c r="A104" s="8" t="s">
        <v>10</v>
      </c>
      <c r="B104" s="226">
        <v>0.26</v>
      </c>
      <c r="C104" s="226">
        <v>0.27</v>
      </c>
      <c r="D104" s="233">
        <f t="shared" si="2"/>
        <v>103.84615384615385</v>
      </c>
      <c r="E104" s="226">
        <v>0.28</v>
      </c>
      <c r="F104" s="244">
        <f t="shared" si="3"/>
        <v>103.7037037037037</v>
      </c>
    </row>
    <row r="105" spans="1:6" ht="27.75">
      <c r="A105" s="8" t="s">
        <v>11</v>
      </c>
      <c r="B105" s="226"/>
      <c r="C105" s="226">
        <v>0</v>
      </c>
      <c r="D105" s="233"/>
      <c r="E105" s="226">
        <v>0</v>
      </c>
      <c r="F105" s="244"/>
    </row>
    <row r="106" spans="1:6" ht="27.75">
      <c r="A106" s="8" t="s">
        <v>12</v>
      </c>
      <c r="B106" s="226"/>
      <c r="C106" s="226">
        <v>0</v>
      </c>
      <c r="D106" s="233"/>
      <c r="E106" s="226">
        <v>0</v>
      </c>
      <c r="F106" s="244"/>
    </row>
    <row r="107" spans="1:6" ht="27.75">
      <c r="A107" s="8" t="s">
        <v>13</v>
      </c>
      <c r="B107" s="226"/>
      <c r="C107" s="226">
        <v>0</v>
      </c>
      <c r="D107" s="233"/>
      <c r="E107" s="226">
        <v>0</v>
      </c>
      <c r="F107" s="244"/>
    </row>
    <row r="108" spans="1:6" ht="13.5">
      <c r="A108" s="224" t="s">
        <v>14</v>
      </c>
      <c r="B108" s="226"/>
      <c r="C108" s="226">
        <v>0</v>
      </c>
      <c r="D108" s="233"/>
      <c r="E108" s="226">
        <v>0</v>
      </c>
      <c r="F108" s="244"/>
    </row>
    <row r="109" spans="1:6" ht="27.75">
      <c r="A109" s="221" t="s">
        <v>12</v>
      </c>
      <c r="B109" s="226"/>
      <c r="C109" s="226">
        <v>0</v>
      </c>
      <c r="D109" s="233"/>
      <c r="E109" s="226">
        <v>0</v>
      </c>
      <c r="F109" s="244"/>
    </row>
    <row r="110" spans="1:6" ht="27.75">
      <c r="A110" s="221" t="s">
        <v>13</v>
      </c>
      <c r="B110" s="226"/>
      <c r="C110" s="226">
        <v>0</v>
      </c>
      <c r="D110" s="233"/>
      <c r="E110" s="226">
        <v>0</v>
      </c>
      <c r="F110" s="244"/>
    </row>
    <row r="111" spans="1:6" ht="42">
      <c r="A111" s="8" t="s">
        <v>15</v>
      </c>
      <c r="B111" s="226">
        <v>100</v>
      </c>
      <c r="C111" s="226">
        <v>100</v>
      </c>
      <c r="D111" s="233">
        <f t="shared" si="2"/>
        <v>100</v>
      </c>
      <c r="E111" s="226">
        <v>100</v>
      </c>
      <c r="F111" s="244">
        <f t="shared" si="3"/>
        <v>100</v>
      </c>
    </row>
    <row r="112" spans="1:6" ht="13.5">
      <c r="A112" s="224" t="s">
        <v>16</v>
      </c>
      <c r="B112" s="226"/>
      <c r="C112" s="226"/>
      <c r="D112" s="233"/>
      <c r="E112" s="226"/>
      <c r="F112" s="244"/>
    </row>
    <row r="113" spans="1:6" ht="27.75">
      <c r="A113" s="8" t="s">
        <v>17</v>
      </c>
      <c r="B113" s="226">
        <v>1.6207</v>
      </c>
      <c r="C113" s="226">
        <v>1.5</v>
      </c>
      <c r="D113" s="233">
        <f t="shared" si="2"/>
        <v>92.55260072808046</v>
      </c>
      <c r="E113" s="226">
        <v>1.7</v>
      </c>
      <c r="F113" s="244">
        <f t="shared" si="3"/>
        <v>113.33333333333333</v>
      </c>
    </row>
    <row r="114" spans="1:6" ht="42">
      <c r="A114" s="8" t="s">
        <v>18</v>
      </c>
      <c r="B114" s="226">
        <v>1.6207</v>
      </c>
      <c r="C114" s="226">
        <v>1.5</v>
      </c>
      <c r="D114" s="233">
        <f t="shared" si="2"/>
        <v>92.55260072808046</v>
      </c>
      <c r="E114" s="226">
        <v>1.7</v>
      </c>
      <c r="F114" s="244">
        <f t="shared" si="3"/>
        <v>113.33333333333333</v>
      </c>
    </row>
    <row r="115" spans="1:6" ht="13.5">
      <c r="A115" s="8" t="s">
        <v>19</v>
      </c>
      <c r="B115" s="226"/>
      <c r="C115" s="226"/>
      <c r="D115" s="233"/>
      <c r="E115" s="226"/>
      <c r="F115" s="244"/>
    </row>
    <row r="116" spans="1:6" ht="13.5">
      <c r="A116" s="8" t="s">
        <v>20</v>
      </c>
      <c r="B116" s="226"/>
      <c r="C116" s="226"/>
      <c r="D116" s="233"/>
      <c r="E116" s="226"/>
      <c r="F116" s="244"/>
    </row>
    <row r="117" spans="1:6" ht="27.75">
      <c r="A117" s="8" t="s">
        <v>21</v>
      </c>
      <c r="B117" s="226"/>
      <c r="C117" s="226"/>
      <c r="D117" s="233"/>
      <c r="E117" s="226"/>
      <c r="F117" s="244"/>
    </row>
    <row r="118" spans="1:6" ht="27.75">
      <c r="A118" s="8" t="s">
        <v>22</v>
      </c>
      <c r="B118" s="226">
        <v>23.1</v>
      </c>
      <c r="C118" s="233">
        <v>23.7</v>
      </c>
      <c r="D118" s="233">
        <f t="shared" si="2"/>
        <v>102.59740259740259</v>
      </c>
      <c r="E118" s="253">
        <v>24.34</v>
      </c>
      <c r="F118" s="244">
        <f t="shared" si="3"/>
        <v>102.70042194092828</v>
      </c>
    </row>
    <row r="119" spans="1:6" ht="27.75">
      <c r="A119" s="224" t="s">
        <v>23</v>
      </c>
      <c r="B119" s="226"/>
      <c r="C119" s="226"/>
      <c r="D119" s="233"/>
      <c r="E119" s="226"/>
      <c r="F119" s="244"/>
    </row>
    <row r="120" spans="1:6" ht="13.5">
      <c r="A120" s="8" t="s">
        <v>32</v>
      </c>
      <c r="B120" s="226">
        <v>120.9</v>
      </c>
      <c r="C120" s="226">
        <v>120.9</v>
      </c>
      <c r="D120" s="233">
        <f t="shared" si="2"/>
        <v>100</v>
      </c>
      <c r="E120" s="226">
        <v>120.9</v>
      </c>
      <c r="F120" s="244">
        <f t="shared" si="3"/>
        <v>100</v>
      </c>
    </row>
    <row r="121" spans="1:6" ht="13.5">
      <c r="A121" s="8" t="s">
        <v>98</v>
      </c>
      <c r="B121" s="226">
        <v>325</v>
      </c>
      <c r="C121" s="226">
        <v>325</v>
      </c>
      <c r="D121" s="233">
        <f t="shared" si="2"/>
        <v>100</v>
      </c>
      <c r="E121" s="226">
        <v>325</v>
      </c>
      <c r="F121" s="244">
        <f t="shared" si="3"/>
        <v>100</v>
      </c>
    </row>
    <row r="122" spans="1:6" ht="27.75">
      <c r="A122" s="8" t="s">
        <v>43</v>
      </c>
      <c r="B122" s="226">
        <v>37.2</v>
      </c>
      <c r="C122" s="226">
        <v>37.2</v>
      </c>
      <c r="D122" s="233">
        <f t="shared" si="2"/>
        <v>100</v>
      </c>
      <c r="E122" s="226">
        <v>37.2</v>
      </c>
      <c r="F122" s="244">
        <f t="shared" si="3"/>
        <v>100</v>
      </c>
    </row>
    <row r="123" spans="1:6" ht="13.5">
      <c r="A123" s="8" t="s">
        <v>33</v>
      </c>
      <c r="B123" s="226">
        <v>4.1</v>
      </c>
      <c r="C123" s="226">
        <v>4.1</v>
      </c>
      <c r="D123" s="233">
        <f t="shared" si="2"/>
        <v>100</v>
      </c>
      <c r="E123" s="226">
        <v>4.1</v>
      </c>
      <c r="F123" s="244">
        <f t="shared" si="3"/>
        <v>100</v>
      </c>
    </row>
    <row r="124" spans="1:6" ht="27.75">
      <c r="A124" s="8" t="s">
        <v>34</v>
      </c>
      <c r="B124" s="233">
        <v>32</v>
      </c>
      <c r="C124" s="233">
        <v>32</v>
      </c>
      <c r="D124" s="233">
        <f t="shared" si="2"/>
        <v>100</v>
      </c>
      <c r="E124" s="233">
        <v>32</v>
      </c>
      <c r="F124" s="244">
        <f t="shared" si="3"/>
        <v>100</v>
      </c>
    </row>
    <row r="125" spans="1:6" ht="42">
      <c r="A125" s="8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8" t="s">
        <v>24</v>
      </c>
      <c r="B126" s="233">
        <v>916.7</v>
      </c>
      <c r="C126" s="226">
        <v>894.3</v>
      </c>
      <c r="D126" s="233">
        <f t="shared" si="2"/>
        <v>97.55645249263662</v>
      </c>
      <c r="E126" s="233">
        <v>880</v>
      </c>
      <c r="F126" s="244">
        <f t="shared" si="3"/>
        <v>98.4009840098401</v>
      </c>
    </row>
    <row r="127" spans="1:6" ht="27.75">
      <c r="A127" s="8" t="s">
        <v>97</v>
      </c>
      <c r="B127" s="226">
        <v>110</v>
      </c>
      <c r="C127" s="226">
        <v>110</v>
      </c>
      <c r="D127" s="233">
        <f t="shared" si="2"/>
        <v>100</v>
      </c>
      <c r="E127" s="226">
        <v>110</v>
      </c>
      <c r="F127" s="244">
        <f t="shared" si="3"/>
        <v>100</v>
      </c>
    </row>
    <row r="128" spans="1:6" ht="27.75">
      <c r="A128" s="8" t="s">
        <v>82</v>
      </c>
      <c r="B128" s="226">
        <v>3459</v>
      </c>
      <c r="C128" s="226">
        <v>3459</v>
      </c>
      <c r="D128" s="233">
        <f t="shared" si="2"/>
        <v>100</v>
      </c>
      <c r="E128" s="226">
        <v>3500</v>
      </c>
      <c r="F128" s="244">
        <f t="shared" si="3"/>
        <v>101.18531367447238</v>
      </c>
    </row>
    <row r="129" spans="1:6" ht="27.75">
      <c r="A129" s="8" t="s">
        <v>99</v>
      </c>
      <c r="B129" s="226">
        <v>13.9</v>
      </c>
      <c r="C129" s="226">
        <v>14.4</v>
      </c>
      <c r="D129" s="233">
        <f t="shared" si="2"/>
        <v>103.59712230215827</v>
      </c>
      <c r="E129" s="226">
        <v>16.8</v>
      </c>
      <c r="F129" s="244">
        <f t="shared" si="3"/>
        <v>116.66666666666667</v>
      </c>
    </row>
    <row r="130" spans="1:6" ht="27.75">
      <c r="A130" s="218" t="s">
        <v>35</v>
      </c>
      <c r="B130" s="226">
        <f>B131+B132+B133+B134</f>
        <v>22</v>
      </c>
      <c r="C130" s="226">
        <f>C131+C132+C133+C134</f>
        <v>22</v>
      </c>
      <c r="D130" s="233">
        <f t="shared" si="2"/>
        <v>100</v>
      </c>
      <c r="E130" s="226">
        <f>E131+E132+E133+E134</f>
        <v>23</v>
      </c>
      <c r="F130" s="244">
        <f t="shared" si="3"/>
        <v>104.54545454545455</v>
      </c>
    </row>
    <row r="131" spans="1:6" ht="27.75">
      <c r="A131" s="221" t="s">
        <v>70</v>
      </c>
      <c r="B131" s="226">
        <v>2</v>
      </c>
      <c r="C131" s="226">
        <v>2</v>
      </c>
      <c r="D131" s="233">
        <f t="shared" si="2"/>
        <v>100</v>
      </c>
      <c r="E131" s="226">
        <v>2</v>
      </c>
      <c r="F131" s="244">
        <f t="shared" si="3"/>
        <v>100</v>
      </c>
    </row>
    <row r="132" spans="1:6" ht="27.75">
      <c r="A132" s="221" t="s">
        <v>71</v>
      </c>
      <c r="B132" s="226">
        <v>8</v>
      </c>
      <c r="C132" s="226">
        <v>8</v>
      </c>
      <c r="D132" s="233">
        <f t="shared" si="2"/>
        <v>100</v>
      </c>
      <c r="E132" s="226">
        <v>8</v>
      </c>
      <c r="F132" s="244">
        <f t="shared" si="3"/>
        <v>100</v>
      </c>
    </row>
    <row r="133" spans="1:6" ht="27.75">
      <c r="A133" s="221" t="s">
        <v>72</v>
      </c>
      <c r="B133" s="226">
        <v>3</v>
      </c>
      <c r="C133" s="226">
        <v>3</v>
      </c>
      <c r="D133" s="233">
        <f t="shared" si="2"/>
        <v>100</v>
      </c>
      <c r="E133" s="226">
        <v>4</v>
      </c>
      <c r="F133" s="244">
        <f t="shared" si="3"/>
        <v>133.33333333333331</v>
      </c>
    </row>
    <row r="134" spans="1:6" ht="13.5">
      <c r="A134" s="221" t="s">
        <v>69</v>
      </c>
      <c r="B134" s="226">
        <v>9</v>
      </c>
      <c r="C134" s="226">
        <v>9</v>
      </c>
      <c r="D134" s="233">
        <f t="shared" si="2"/>
        <v>100</v>
      </c>
      <c r="E134" s="226">
        <v>9</v>
      </c>
      <c r="F134" s="244">
        <f t="shared" si="3"/>
        <v>100</v>
      </c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6" ht="13.5">
      <c r="A136" s="8" t="s">
        <v>74</v>
      </c>
      <c r="B136" s="226">
        <v>12</v>
      </c>
      <c r="C136" s="226">
        <v>12</v>
      </c>
      <c r="D136" s="233">
        <f t="shared" si="2"/>
        <v>100</v>
      </c>
      <c r="E136" s="226">
        <v>12</v>
      </c>
      <c r="F136" s="244">
        <f t="shared" si="3"/>
        <v>100</v>
      </c>
    </row>
    <row r="137" spans="1:6" ht="13.5">
      <c r="A137" s="8" t="s">
        <v>75</v>
      </c>
      <c r="B137" s="226">
        <v>25</v>
      </c>
      <c r="C137" s="226">
        <v>25</v>
      </c>
      <c r="D137" s="233">
        <f t="shared" si="2"/>
        <v>100</v>
      </c>
      <c r="E137" s="226">
        <v>25</v>
      </c>
      <c r="F137" s="244">
        <f t="shared" si="3"/>
        <v>100</v>
      </c>
    </row>
    <row r="138" spans="1:6" ht="13.5">
      <c r="A138" s="8" t="s">
        <v>76</v>
      </c>
      <c r="B138" s="226">
        <v>0</v>
      </c>
      <c r="C138" s="226">
        <v>0</v>
      </c>
      <c r="D138" s="233"/>
      <c r="E138" s="226">
        <v>0</v>
      </c>
      <c r="F138" s="244"/>
    </row>
    <row r="139" spans="1:6" ht="27.75">
      <c r="A139" s="8" t="s">
        <v>80</v>
      </c>
      <c r="B139" s="226">
        <v>20.2</v>
      </c>
      <c r="C139" s="226">
        <v>20.2</v>
      </c>
      <c r="D139" s="233">
        <f t="shared" si="2"/>
        <v>100</v>
      </c>
      <c r="E139" s="226">
        <v>20.2</v>
      </c>
      <c r="F139" s="244">
        <f t="shared" si="3"/>
        <v>100</v>
      </c>
    </row>
    <row r="140" spans="1:6" ht="13.5">
      <c r="A140" s="221" t="s">
        <v>77</v>
      </c>
      <c r="B140" s="226">
        <v>15.7</v>
      </c>
      <c r="C140" s="226">
        <v>15.7</v>
      </c>
      <c r="D140" s="233">
        <f>C140/B140*100</f>
        <v>100</v>
      </c>
      <c r="E140" s="226">
        <v>15.7</v>
      </c>
      <c r="F140" s="244">
        <f>E140/C140*100</f>
        <v>100</v>
      </c>
    </row>
    <row r="141" spans="1:6" ht="42">
      <c r="A141" s="219" t="s">
        <v>78</v>
      </c>
      <c r="B141" s="226">
        <v>84.2</v>
      </c>
      <c r="C141" s="226">
        <v>84.2</v>
      </c>
      <c r="D141" s="233">
        <f>C141/B141*100</f>
        <v>100</v>
      </c>
      <c r="E141" s="226">
        <v>84.2</v>
      </c>
      <c r="F141" s="244">
        <f>E141/C141*100</f>
        <v>100</v>
      </c>
    </row>
    <row r="142" spans="1:6" ht="27.75">
      <c r="A142" s="219" t="s">
        <v>83</v>
      </c>
      <c r="B142" s="226">
        <v>122.8</v>
      </c>
      <c r="C142" s="226">
        <v>122.8</v>
      </c>
      <c r="D142" s="233">
        <f>C142/B142*100</f>
        <v>100</v>
      </c>
      <c r="E142" s="226">
        <v>122.8</v>
      </c>
      <c r="F142" s="244">
        <f>E142/C142*100</f>
        <v>100</v>
      </c>
    </row>
    <row r="143" spans="1:6" ht="42">
      <c r="A143" s="219" t="s">
        <v>84</v>
      </c>
      <c r="B143" s="226">
        <v>44.6</v>
      </c>
      <c r="C143" s="226">
        <v>44.6</v>
      </c>
      <c r="D143" s="233">
        <f>C143/B143*100</f>
        <v>100</v>
      </c>
      <c r="E143" s="226">
        <v>44.9</v>
      </c>
      <c r="F143" s="244">
        <f>E143/C143*100</f>
        <v>100.67264573991031</v>
      </c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55" t="s">
        <v>81</v>
      </c>
      <c r="B145" s="247"/>
      <c r="C145" s="247"/>
      <c r="D145" s="248"/>
      <c r="E145" s="247"/>
      <c r="F145" s="249"/>
    </row>
    <row r="147" spans="1:6" ht="13.5">
      <c r="A147" s="25" t="s">
        <v>195</v>
      </c>
      <c r="B147" s="25"/>
      <c r="C147" s="25"/>
      <c r="D147" s="317" t="s">
        <v>196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50390625" style="0" customWidth="1"/>
  </cols>
  <sheetData>
    <row r="1" spans="1:6" ht="13.5">
      <c r="A1" s="72"/>
      <c r="B1" s="321" t="s">
        <v>143</v>
      </c>
      <c r="C1" s="321"/>
      <c r="D1" s="321"/>
      <c r="E1" s="321"/>
      <c r="F1" s="321"/>
    </row>
    <row r="2" spans="1:6" ht="13.5">
      <c r="A2" s="72"/>
      <c r="B2" s="321" t="s">
        <v>197</v>
      </c>
      <c r="C2" s="321"/>
      <c r="D2" s="321"/>
      <c r="E2" s="321"/>
      <c r="F2" s="321"/>
    </row>
    <row r="3" spans="1:6" ht="13.5">
      <c r="A3" s="72"/>
      <c r="B3" s="321" t="s">
        <v>148</v>
      </c>
      <c r="C3" s="321"/>
      <c r="D3" s="321"/>
      <c r="E3" s="321"/>
      <c r="F3" s="321"/>
    </row>
    <row r="4" spans="1:6" ht="13.5">
      <c r="A4" s="72"/>
      <c r="B4" s="321" t="s">
        <v>145</v>
      </c>
      <c r="C4" s="321"/>
      <c r="D4" s="321"/>
      <c r="E4" s="321"/>
      <c r="F4" s="321"/>
    </row>
    <row r="5" spans="1:6" ht="13.5">
      <c r="A5" s="72"/>
      <c r="B5" s="321" t="s">
        <v>146</v>
      </c>
      <c r="C5" s="321"/>
      <c r="D5" s="321"/>
      <c r="E5" s="321"/>
      <c r="F5" s="321"/>
    </row>
    <row r="6" spans="1:6" ht="13.5">
      <c r="A6" s="72"/>
      <c r="B6" s="321" t="s">
        <v>147</v>
      </c>
      <c r="C6" s="321"/>
      <c r="D6" s="321"/>
      <c r="E6" s="321"/>
      <c r="F6" s="321"/>
    </row>
    <row r="7" spans="1:6" ht="12">
      <c r="A7" s="316" t="s">
        <v>198</v>
      </c>
      <c r="B7" s="316"/>
      <c r="C7" s="316"/>
      <c r="D7" s="316"/>
      <c r="E7" s="316"/>
      <c r="F7" s="316"/>
    </row>
    <row r="8" spans="1:6" ht="18.7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10" t="s">
        <v>47</v>
      </c>
      <c r="B12" s="229">
        <v>2.766</v>
      </c>
      <c r="C12" s="229">
        <v>2.76</v>
      </c>
      <c r="D12" s="251">
        <f>C12/B12*100</f>
        <v>99.78308026030368</v>
      </c>
      <c r="E12" s="229">
        <v>2.764</v>
      </c>
      <c r="F12" s="252">
        <f>E12/C12*100</f>
        <v>100.14492753623188</v>
      </c>
    </row>
    <row r="13" spans="1:6" ht="27.75">
      <c r="A13" s="8" t="s">
        <v>54</v>
      </c>
      <c r="B13" s="226">
        <v>4.218</v>
      </c>
      <c r="C13" s="226">
        <v>4.763</v>
      </c>
      <c r="D13" s="233">
        <f aca="true" t="shared" si="0" ref="D13:D73">C13/B13*100</f>
        <v>112.9208155523945</v>
      </c>
      <c r="E13" s="226">
        <v>5.39</v>
      </c>
      <c r="F13" s="244">
        <f aca="true" t="shared" si="1" ref="F13:F73">E13/C13*100</f>
        <v>113.16397228637413</v>
      </c>
    </row>
    <row r="14" spans="1:6" ht="27.75">
      <c r="A14" s="8" t="s">
        <v>52</v>
      </c>
      <c r="B14" s="230">
        <v>1.428</v>
      </c>
      <c r="C14" s="230">
        <v>1.439</v>
      </c>
      <c r="D14" s="233">
        <f t="shared" si="0"/>
        <v>100.77030812324932</v>
      </c>
      <c r="E14" s="230">
        <v>1.437</v>
      </c>
      <c r="F14" s="244">
        <f t="shared" si="1"/>
        <v>99.86101459346769</v>
      </c>
    </row>
    <row r="15" spans="1:6" ht="13.5">
      <c r="A15" s="8" t="s">
        <v>48</v>
      </c>
      <c r="B15" s="230">
        <v>0.5</v>
      </c>
      <c r="C15" s="230">
        <v>0.508</v>
      </c>
      <c r="D15" s="233">
        <f t="shared" si="0"/>
        <v>101.6</v>
      </c>
      <c r="E15" s="230">
        <v>0.517</v>
      </c>
      <c r="F15" s="244">
        <f t="shared" si="1"/>
        <v>101.77165354330708</v>
      </c>
    </row>
    <row r="16" spans="1:6" ht="27.75">
      <c r="A16" s="8" t="s">
        <v>53</v>
      </c>
      <c r="B16" s="226">
        <v>8.952</v>
      </c>
      <c r="C16" s="243">
        <v>9.7935</v>
      </c>
      <c r="D16" s="233">
        <f t="shared" si="0"/>
        <v>109.40013404825737</v>
      </c>
      <c r="E16" s="226">
        <v>10.626</v>
      </c>
      <c r="F16" s="244">
        <f t="shared" si="1"/>
        <v>108.50053606984224</v>
      </c>
    </row>
    <row r="17" spans="1:6" ht="27.75">
      <c r="A17" s="8" t="s">
        <v>65</v>
      </c>
      <c r="B17" s="226">
        <v>1.106</v>
      </c>
      <c r="C17" s="226">
        <v>1.106</v>
      </c>
      <c r="D17" s="233">
        <f t="shared" si="0"/>
        <v>100</v>
      </c>
      <c r="E17" s="226">
        <v>1.106</v>
      </c>
      <c r="F17" s="244">
        <f t="shared" si="1"/>
        <v>100</v>
      </c>
    </row>
    <row r="18" spans="1:6" ht="27.75">
      <c r="A18" s="9" t="s">
        <v>45</v>
      </c>
      <c r="B18" s="233">
        <v>4.7</v>
      </c>
      <c r="C18" s="226">
        <v>4.85</v>
      </c>
      <c r="D18" s="233">
        <f t="shared" si="0"/>
        <v>103.19148936170212</v>
      </c>
      <c r="E18" s="226">
        <v>5.09</v>
      </c>
      <c r="F18" s="244">
        <f t="shared" si="1"/>
        <v>104.94845360824743</v>
      </c>
    </row>
    <row r="19" spans="1:6" ht="42">
      <c r="A19" s="8" t="s">
        <v>46</v>
      </c>
      <c r="B19" s="234">
        <v>2.47</v>
      </c>
      <c r="C19" s="234">
        <v>2.44</v>
      </c>
      <c r="D19" s="233">
        <f t="shared" si="0"/>
        <v>98.78542510121456</v>
      </c>
      <c r="E19" s="226">
        <v>2.29</v>
      </c>
      <c r="F19" s="244">
        <f t="shared" si="1"/>
        <v>93.85245901639344</v>
      </c>
    </row>
    <row r="20" spans="1:6" ht="13.5">
      <c r="A20" s="8" t="s">
        <v>27</v>
      </c>
      <c r="B20" s="226"/>
      <c r="C20" s="226"/>
      <c r="D20" s="233"/>
      <c r="E20" s="226"/>
      <c r="F20" s="244"/>
    </row>
    <row r="21" spans="1:6" ht="13.5">
      <c r="A21" s="8" t="s">
        <v>55</v>
      </c>
      <c r="B21" s="226"/>
      <c r="C21" s="226"/>
      <c r="D21" s="233"/>
      <c r="E21" s="226"/>
      <c r="F21" s="244"/>
    </row>
    <row r="22" spans="1:6" ht="13.5">
      <c r="A22" s="8" t="s">
        <v>56</v>
      </c>
      <c r="B22" s="226"/>
      <c r="C22" s="226"/>
      <c r="D22" s="233"/>
      <c r="E22" s="226"/>
      <c r="F22" s="244"/>
    </row>
    <row r="23" spans="1:6" ht="13.5">
      <c r="A23" s="8" t="s">
        <v>57</v>
      </c>
      <c r="B23" s="226">
        <v>55083</v>
      </c>
      <c r="C23" s="226">
        <v>57323</v>
      </c>
      <c r="D23" s="233">
        <f t="shared" si="0"/>
        <v>104.06659041809631</v>
      </c>
      <c r="E23" s="226">
        <v>63100</v>
      </c>
      <c r="F23" s="244">
        <f t="shared" si="1"/>
        <v>110.07797917066449</v>
      </c>
    </row>
    <row r="24" spans="1:6" ht="13.5">
      <c r="A24" s="217" t="s">
        <v>29</v>
      </c>
      <c r="B24" s="226"/>
      <c r="C24" s="226"/>
      <c r="D24" s="233"/>
      <c r="E24" s="226"/>
      <c r="F24" s="244"/>
    </row>
    <row r="25" spans="1:6" ht="13.5">
      <c r="A25" s="217" t="s">
        <v>30</v>
      </c>
      <c r="B25" s="226"/>
      <c r="C25" s="226"/>
      <c r="D25" s="233"/>
      <c r="E25" s="226"/>
      <c r="F25" s="244"/>
    </row>
    <row r="26" spans="1:6" ht="27.75">
      <c r="A26" s="9" t="s">
        <v>31</v>
      </c>
      <c r="B26" s="230"/>
      <c r="C26" s="226"/>
      <c r="D26" s="233"/>
      <c r="E26" s="226"/>
      <c r="F26" s="244"/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27.75">
      <c r="A28" s="254" t="s">
        <v>117</v>
      </c>
      <c r="B28" s="226"/>
      <c r="C28" s="226"/>
      <c r="D28" s="233"/>
      <c r="E28" s="226"/>
      <c r="F28" s="244"/>
    </row>
    <row r="29" spans="1:6" ht="13.5">
      <c r="A29" s="254" t="s">
        <v>127</v>
      </c>
      <c r="B29" s="226"/>
      <c r="C29" s="226"/>
      <c r="D29" s="233"/>
      <c r="E29" s="226"/>
      <c r="F29" s="244"/>
    </row>
    <row r="30" spans="1:6" ht="13.5">
      <c r="A30" s="254" t="s">
        <v>118</v>
      </c>
      <c r="B30" s="226"/>
      <c r="C30" s="226"/>
      <c r="D30" s="233"/>
      <c r="E30" s="226"/>
      <c r="F30" s="244"/>
    </row>
    <row r="31" spans="1:6" ht="13.5">
      <c r="A31" s="254" t="s">
        <v>119</v>
      </c>
      <c r="B31" s="226"/>
      <c r="C31" s="226"/>
      <c r="D31" s="233"/>
      <c r="E31" s="226"/>
      <c r="F31" s="244"/>
    </row>
    <row r="32" spans="1:6" ht="13.5">
      <c r="A32" s="254" t="s">
        <v>120</v>
      </c>
      <c r="B32" s="226"/>
      <c r="C32" s="226"/>
      <c r="D32" s="233"/>
      <c r="E32" s="226"/>
      <c r="F32" s="244"/>
    </row>
    <row r="33" spans="1:6" ht="13.5">
      <c r="A33" s="254" t="s">
        <v>121</v>
      </c>
      <c r="B33" s="226"/>
      <c r="C33" s="226"/>
      <c r="D33" s="233"/>
      <c r="E33" s="226"/>
      <c r="F33" s="244"/>
    </row>
    <row r="34" spans="1:6" ht="13.5">
      <c r="A34" s="254" t="s">
        <v>122</v>
      </c>
      <c r="B34" s="226"/>
      <c r="C34" s="226"/>
      <c r="D34" s="233"/>
      <c r="E34" s="226"/>
      <c r="F34" s="244"/>
    </row>
    <row r="35" spans="1:6" ht="13.5">
      <c r="A35" s="254" t="s">
        <v>123</v>
      </c>
      <c r="B35" s="226"/>
      <c r="C35" s="226"/>
      <c r="D35" s="233"/>
      <c r="E35" s="226"/>
      <c r="F35" s="244"/>
    </row>
    <row r="36" spans="1:6" ht="13.5">
      <c r="A36" s="254" t="s">
        <v>124</v>
      </c>
      <c r="B36" s="226"/>
      <c r="C36" s="226"/>
      <c r="D36" s="233"/>
      <c r="E36" s="226"/>
      <c r="F36" s="244"/>
    </row>
    <row r="37" spans="1:6" ht="13.5">
      <c r="A37" s="254" t="s">
        <v>125</v>
      </c>
      <c r="B37" s="226"/>
      <c r="C37" s="226"/>
      <c r="D37" s="233"/>
      <c r="E37" s="226"/>
      <c r="F37" s="244"/>
    </row>
    <row r="38" spans="1:6" ht="13.5">
      <c r="A38" s="254" t="s">
        <v>126</v>
      </c>
      <c r="B38" s="226"/>
      <c r="C38" s="226"/>
      <c r="D38" s="233"/>
      <c r="E38" s="226"/>
      <c r="F38" s="244"/>
    </row>
    <row r="39" spans="1:6" ht="27.75">
      <c r="A39" s="219" t="s">
        <v>58</v>
      </c>
      <c r="B39" s="220">
        <f>B40+B41+B42</f>
        <v>351.4</v>
      </c>
      <c r="C39" s="220">
        <f>C40+C41+C42</f>
        <v>442</v>
      </c>
      <c r="D39" s="233">
        <f t="shared" si="0"/>
        <v>125.78258394991464</v>
      </c>
      <c r="E39" s="220">
        <f>E40+E41+E42</f>
        <v>467</v>
      </c>
      <c r="F39" s="244">
        <f t="shared" si="1"/>
        <v>105.65610859728507</v>
      </c>
    </row>
    <row r="40" spans="1:6" ht="13.5">
      <c r="A40" s="221" t="s">
        <v>87</v>
      </c>
      <c r="B40" s="220">
        <v>209.8</v>
      </c>
      <c r="C40" s="220">
        <v>300</v>
      </c>
      <c r="D40" s="233">
        <f t="shared" si="0"/>
        <v>142.99332697807435</v>
      </c>
      <c r="E40" s="220">
        <v>320</v>
      </c>
      <c r="F40" s="244">
        <f t="shared" si="1"/>
        <v>106.66666666666667</v>
      </c>
    </row>
    <row r="41" spans="1:6" ht="27.75">
      <c r="A41" s="221" t="s">
        <v>88</v>
      </c>
      <c r="B41" s="226">
        <v>29</v>
      </c>
      <c r="C41" s="226">
        <v>29</v>
      </c>
      <c r="D41" s="233">
        <f t="shared" si="0"/>
        <v>100</v>
      </c>
      <c r="E41" s="226">
        <v>32</v>
      </c>
      <c r="F41" s="244">
        <f t="shared" si="1"/>
        <v>110.34482758620689</v>
      </c>
    </row>
    <row r="42" spans="1:6" ht="13.5">
      <c r="A42" s="221" t="s">
        <v>89</v>
      </c>
      <c r="B42" s="220">
        <v>112.6</v>
      </c>
      <c r="C42" s="220">
        <v>113</v>
      </c>
      <c r="D42" s="233">
        <f t="shared" si="0"/>
        <v>100.35523978685615</v>
      </c>
      <c r="E42" s="220">
        <v>115</v>
      </c>
      <c r="F42" s="244">
        <f t="shared" si="1"/>
        <v>101.76991150442478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8" t="s">
        <v>90</v>
      </c>
      <c r="B44" s="226">
        <v>12</v>
      </c>
      <c r="C44" s="226">
        <v>14</v>
      </c>
      <c r="D44" s="233">
        <f t="shared" si="0"/>
        <v>116.66666666666667</v>
      </c>
      <c r="E44" s="226">
        <v>14</v>
      </c>
      <c r="F44" s="244">
        <f t="shared" si="1"/>
        <v>100</v>
      </c>
    </row>
    <row r="45" spans="1:6" ht="13.5">
      <c r="A45" s="8" t="s">
        <v>3</v>
      </c>
      <c r="B45" s="226"/>
      <c r="C45" s="226"/>
      <c r="D45" s="233"/>
      <c r="E45" s="226"/>
      <c r="F45" s="244"/>
    </row>
    <row r="46" spans="1:6" ht="13.5">
      <c r="A46" s="8" t="s">
        <v>4</v>
      </c>
      <c r="B46" s="226">
        <v>0.4</v>
      </c>
      <c r="C46" s="226">
        <v>0.4</v>
      </c>
      <c r="D46" s="233">
        <f t="shared" si="0"/>
        <v>100</v>
      </c>
      <c r="E46" s="226">
        <v>0.4</v>
      </c>
      <c r="F46" s="244">
        <f t="shared" si="1"/>
        <v>100</v>
      </c>
    </row>
    <row r="47" spans="1:6" ht="13.5">
      <c r="A47" s="8" t="s">
        <v>5</v>
      </c>
      <c r="B47" s="226">
        <v>2</v>
      </c>
      <c r="C47" s="226">
        <v>2.1</v>
      </c>
      <c r="D47" s="233">
        <f t="shared" si="0"/>
        <v>105</v>
      </c>
      <c r="E47" s="226">
        <v>2.1</v>
      </c>
      <c r="F47" s="244">
        <f t="shared" si="1"/>
        <v>100</v>
      </c>
    </row>
    <row r="48" spans="1:6" ht="13.5">
      <c r="A48" s="8" t="s">
        <v>6</v>
      </c>
      <c r="B48" s="226">
        <v>18.5</v>
      </c>
      <c r="C48" s="226">
        <v>18.5</v>
      </c>
      <c r="D48" s="233">
        <f t="shared" si="0"/>
        <v>100</v>
      </c>
      <c r="E48" s="226">
        <v>18.5</v>
      </c>
      <c r="F48" s="244">
        <f t="shared" si="1"/>
        <v>100</v>
      </c>
    </row>
    <row r="49" spans="1:6" ht="13.5">
      <c r="A49" s="8" t="s">
        <v>28</v>
      </c>
      <c r="B49" s="226">
        <v>1.5</v>
      </c>
      <c r="C49" s="226">
        <v>1.4</v>
      </c>
      <c r="D49" s="233">
        <f t="shared" si="0"/>
        <v>93.33333333333333</v>
      </c>
      <c r="E49" s="226">
        <v>2.1</v>
      </c>
      <c r="F49" s="244">
        <f t="shared" si="1"/>
        <v>150.00000000000003</v>
      </c>
    </row>
    <row r="50" spans="1:6" ht="13.5">
      <c r="A50" s="8" t="s">
        <v>38</v>
      </c>
      <c r="B50" s="226">
        <f>B51+B52+B53</f>
        <v>0.5</v>
      </c>
      <c r="C50" s="226">
        <f>C51+C52+C53</f>
        <v>0.6</v>
      </c>
      <c r="D50" s="233">
        <f t="shared" si="0"/>
        <v>120</v>
      </c>
      <c r="E50" s="226">
        <v>1</v>
      </c>
      <c r="F50" s="244">
        <f t="shared" si="1"/>
        <v>166.66666666666669</v>
      </c>
    </row>
    <row r="51" spans="1:6" ht="13.5">
      <c r="A51" s="221" t="s">
        <v>87</v>
      </c>
      <c r="B51" s="226"/>
      <c r="C51" s="226"/>
      <c r="D51" s="233"/>
      <c r="E51" s="226"/>
      <c r="F51" s="244"/>
    </row>
    <row r="52" spans="1:6" ht="27.75">
      <c r="A52" s="221" t="s">
        <v>88</v>
      </c>
      <c r="B52" s="226"/>
      <c r="C52" s="226"/>
      <c r="D52" s="233"/>
      <c r="E52" s="226"/>
      <c r="F52" s="244"/>
    </row>
    <row r="53" spans="1:6" ht="13.5">
      <c r="A53" s="221" t="s">
        <v>91</v>
      </c>
      <c r="B53" s="226">
        <v>0.5</v>
      </c>
      <c r="C53" s="226">
        <v>0.6</v>
      </c>
      <c r="D53" s="233">
        <f t="shared" si="0"/>
        <v>120</v>
      </c>
      <c r="E53" s="226">
        <f>E50-E51-E52</f>
        <v>1</v>
      </c>
      <c r="F53" s="244">
        <f t="shared" si="1"/>
        <v>166.66666666666669</v>
      </c>
    </row>
    <row r="54" spans="1:6" ht="13.5">
      <c r="A54" s="8" t="s">
        <v>39</v>
      </c>
      <c r="B54" s="226">
        <f>B55+B56+B57</f>
        <v>1</v>
      </c>
      <c r="C54" s="226">
        <f>C55+C56+C57</f>
        <v>1</v>
      </c>
      <c r="D54" s="233">
        <f t="shared" si="0"/>
        <v>100</v>
      </c>
      <c r="E54" s="226">
        <f>E55+E56+E57</f>
        <v>1</v>
      </c>
      <c r="F54" s="244">
        <f t="shared" si="1"/>
        <v>100</v>
      </c>
    </row>
    <row r="55" spans="1:6" ht="13.5">
      <c r="A55" s="221" t="s">
        <v>87</v>
      </c>
      <c r="B55" s="226"/>
      <c r="C55" s="226"/>
      <c r="D55" s="233"/>
      <c r="E55" s="226"/>
      <c r="F55" s="244"/>
    </row>
    <row r="56" spans="1:6" ht="27.75">
      <c r="A56" s="221" t="s">
        <v>88</v>
      </c>
      <c r="B56" s="226">
        <v>0.4</v>
      </c>
      <c r="C56" s="226">
        <v>0.4</v>
      </c>
      <c r="D56" s="233">
        <f t="shared" si="0"/>
        <v>100</v>
      </c>
      <c r="E56" s="226">
        <v>0.4</v>
      </c>
      <c r="F56" s="244">
        <f t="shared" si="1"/>
        <v>100</v>
      </c>
    </row>
    <row r="57" spans="1:6" ht="13.5">
      <c r="A57" s="221" t="s">
        <v>91</v>
      </c>
      <c r="B57" s="226">
        <v>0.6</v>
      </c>
      <c r="C57" s="226">
        <v>0.6</v>
      </c>
      <c r="D57" s="233">
        <f t="shared" si="0"/>
        <v>100</v>
      </c>
      <c r="E57" s="226">
        <v>0.6</v>
      </c>
      <c r="F57" s="244">
        <f t="shared" si="1"/>
        <v>100</v>
      </c>
    </row>
    <row r="58" spans="1:6" ht="13.5">
      <c r="A58" s="219" t="s">
        <v>66</v>
      </c>
      <c r="B58" s="226">
        <f>B59+B60+B61</f>
        <v>0.1</v>
      </c>
      <c r="C58" s="226">
        <f>C59+C60+C61</f>
        <v>0.1</v>
      </c>
      <c r="D58" s="233">
        <f t="shared" si="0"/>
        <v>100</v>
      </c>
      <c r="E58" s="226">
        <f>E59+E60+E61</f>
        <v>0.1</v>
      </c>
      <c r="F58" s="244">
        <f t="shared" si="1"/>
        <v>100</v>
      </c>
    </row>
    <row r="59" spans="1:6" ht="13.5">
      <c r="A59" s="221" t="s">
        <v>87</v>
      </c>
      <c r="B59" s="226"/>
      <c r="C59" s="226"/>
      <c r="D59" s="233"/>
      <c r="E59" s="226"/>
      <c r="F59" s="244"/>
    </row>
    <row r="60" spans="1:6" ht="27.75">
      <c r="A60" s="221" t="s">
        <v>88</v>
      </c>
      <c r="B60" s="226"/>
      <c r="C60" s="226"/>
      <c r="D60" s="233"/>
      <c r="E60" s="226"/>
      <c r="F60" s="244"/>
    </row>
    <row r="61" spans="1:6" ht="13.5">
      <c r="A61" s="221" t="s">
        <v>91</v>
      </c>
      <c r="B61" s="226">
        <v>0.1</v>
      </c>
      <c r="C61" s="226">
        <v>0.1</v>
      </c>
      <c r="D61" s="233">
        <f t="shared" si="0"/>
        <v>100</v>
      </c>
      <c r="E61" s="226">
        <v>0.1</v>
      </c>
      <c r="F61" s="244">
        <f t="shared" si="1"/>
        <v>100</v>
      </c>
    </row>
    <row r="62" spans="1:6" ht="13.5">
      <c r="A62" s="8" t="s">
        <v>40</v>
      </c>
      <c r="B62" s="238">
        <v>1.9</v>
      </c>
      <c r="C62" s="226">
        <v>1.2</v>
      </c>
      <c r="D62" s="233">
        <f t="shared" si="0"/>
        <v>63.1578947368421</v>
      </c>
      <c r="E62" s="226">
        <v>1.2</v>
      </c>
      <c r="F62" s="244">
        <f t="shared" si="1"/>
        <v>100</v>
      </c>
    </row>
    <row r="63" spans="1:6" ht="13.5">
      <c r="A63" s="221" t="s">
        <v>87</v>
      </c>
      <c r="B63" s="238">
        <v>1.52</v>
      </c>
      <c r="C63" s="226">
        <f>C62-C64-C65</f>
        <v>1</v>
      </c>
      <c r="D63" s="233">
        <f t="shared" si="0"/>
        <v>65.78947368421053</v>
      </c>
      <c r="E63" s="226">
        <f>E62-E64-E65</f>
        <v>1</v>
      </c>
      <c r="F63" s="244">
        <f t="shared" si="1"/>
        <v>100</v>
      </c>
    </row>
    <row r="64" spans="1:6" ht="27.75">
      <c r="A64" s="221" t="s">
        <v>88</v>
      </c>
      <c r="B64" s="226">
        <f>B62-B63-B65</f>
        <v>0</v>
      </c>
      <c r="C64" s="226"/>
      <c r="D64" s="233"/>
      <c r="E64" s="226"/>
      <c r="F64" s="244"/>
    </row>
    <row r="65" spans="1:6" ht="13.5">
      <c r="A65" s="221" t="s">
        <v>91</v>
      </c>
      <c r="B65" s="238">
        <v>0.38</v>
      </c>
      <c r="C65" s="226">
        <v>0.2</v>
      </c>
      <c r="D65" s="233">
        <f t="shared" si="0"/>
        <v>52.63157894736842</v>
      </c>
      <c r="E65" s="226">
        <v>0.2</v>
      </c>
      <c r="F65" s="244">
        <f t="shared" si="1"/>
        <v>100</v>
      </c>
    </row>
    <row r="66" spans="1:6" ht="13.5">
      <c r="A66" s="8" t="s">
        <v>41</v>
      </c>
      <c r="B66" s="226">
        <v>3.4</v>
      </c>
      <c r="C66" s="226">
        <f>C67+C68+C69</f>
        <v>3.6</v>
      </c>
      <c r="D66" s="233">
        <f t="shared" si="0"/>
        <v>105.88235294117648</v>
      </c>
      <c r="E66" s="226">
        <f>E67+E69</f>
        <v>3.6</v>
      </c>
      <c r="F66" s="244">
        <f t="shared" si="1"/>
        <v>100</v>
      </c>
    </row>
    <row r="67" spans="1:6" ht="13.5">
      <c r="A67" s="221" t="s">
        <v>87</v>
      </c>
      <c r="B67" s="226">
        <f>B66-B68-B69</f>
        <v>3</v>
      </c>
      <c r="C67" s="226">
        <v>3.1</v>
      </c>
      <c r="D67" s="233">
        <f t="shared" si="0"/>
        <v>103.33333333333334</v>
      </c>
      <c r="E67" s="226">
        <v>3.1</v>
      </c>
      <c r="F67" s="244">
        <f t="shared" si="1"/>
        <v>100</v>
      </c>
    </row>
    <row r="68" spans="1:6" ht="27.75">
      <c r="A68" s="221" t="s">
        <v>88</v>
      </c>
      <c r="B68" s="226"/>
      <c r="C68" s="226"/>
      <c r="D68" s="233"/>
      <c r="E68" s="226"/>
      <c r="F68" s="244"/>
    </row>
    <row r="69" spans="1:6" ht="13.5">
      <c r="A69" s="221" t="s">
        <v>91</v>
      </c>
      <c r="B69" s="226">
        <v>0.4</v>
      </c>
      <c r="C69" s="226">
        <v>0.5</v>
      </c>
      <c r="D69" s="233">
        <f t="shared" si="0"/>
        <v>125</v>
      </c>
      <c r="E69" s="226">
        <v>0.5</v>
      </c>
      <c r="F69" s="244">
        <f t="shared" si="1"/>
        <v>100</v>
      </c>
    </row>
    <row r="70" spans="1:6" ht="13.5">
      <c r="A70" s="8" t="s">
        <v>42</v>
      </c>
      <c r="B70" s="226">
        <v>1.1</v>
      </c>
      <c r="C70" s="226">
        <v>1.1</v>
      </c>
      <c r="D70" s="233">
        <f t="shared" si="0"/>
        <v>100</v>
      </c>
      <c r="E70" s="226">
        <v>1.2</v>
      </c>
      <c r="F70" s="244">
        <f t="shared" si="1"/>
        <v>109.09090909090908</v>
      </c>
    </row>
    <row r="71" spans="1:6" ht="13.5">
      <c r="A71" s="221" t="s">
        <v>87</v>
      </c>
      <c r="B71" s="226"/>
      <c r="C71" s="226"/>
      <c r="D71" s="233"/>
      <c r="E71" s="226"/>
      <c r="F71" s="244"/>
    </row>
    <row r="72" spans="1:6" ht="27.75">
      <c r="A72" s="221" t="s">
        <v>88</v>
      </c>
      <c r="B72" s="226"/>
      <c r="C72" s="226"/>
      <c r="D72" s="233"/>
      <c r="E72" s="226"/>
      <c r="F72" s="244"/>
    </row>
    <row r="73" spans="1:6" ht="13.5">
      <c r="A73" s="221" t="s">
        <v>91</v>
      </c>
      <c r="B73" s="226">
        <v>1.1</v>
      </c>
      <c r="C73" s="226">
        <v>1.1</v>
      </c>
      <c r="D73" s="233">
        <f t="shared" si="0"/>
        <v>100</v>
      </c>
      <c r="E73" s="226">
        <v>1.1</v>
      </c>
      <c r="F73" s="244">
        <f t="shared" si="1"/>
        <v>100</v>
      </c>
    </row>
    <row r="74" spans="1:6" ht="27.75">
      <c r="A74" s="219" t="s">
        <v>67</v>
      </c>
      <c r="B74" s="226"/>
      <c r="C74" s="226"/>
      <c r="D74" s="233"/>
      <c r="E74" s="226"/>
      <c r="F74" s="244"/>
    </row>
    <row r="75" spans="1:6" ht="13.5">
      <c r="A75" s="221" t="s">
        <v>87</v>
      </c>
      <c r="B75" s="226"/>
      <c r="C75" s="226"/>
      <c r="D75" s="233"/>
      <c r="E75" s="226"/>
      <c r="F75" s="244"/>
    </row>
    <row r="76" spans="1:6" ht="27.75">
      <c r="A76" s="221" t="s">
        <v>88</v>
      </c>
      <c r="B76" s="226"/>
      <c r="C76" s="226"/>
      <c r="D76" s="233"/>
      <c r="E76" s="226"/>
      <c r="F76" s="244"/>
    </row>
    <row r="77" spans="1:6" ht="13.5">
      <c r="A77" s="221" t="s">
        <v>91</v>
      </c>
      <c r="B77" s="226"/>
      <c r="C77" s="226"/>
      <c r="D77" s="233"/>
      <c r="E77" s="226"/>
      <c r="F77" s="244"/>
    </row>
    <row r="78" spans="1:6" ht="27.75">
      <c r="A78" s="218" t="s">
        <v>85</v>
      </c>
      <c r="B78" s="226"/>
      <c r="C78" s="226"/>
      <c r="D78" s="233"/>
      <c r="E78" s="226"/>
      <c r="F78" s="244"/>
    </row>
    <row r="79" spans="1:6" ht="13.5">
      <c r="A79" s="8" t="s">
        <v>86</v>
      </c>
      <c r="B79" s="226">
        <f>B80+B81+B82</f>
        <v>1140</v>
      </c>
      <c r="C79" s="226">
        <f>C80+C81+C82</f>
        <v>1135</v>
      </c>
      <c r="D79" s="233">
        <f aca="true" t="shared" si="2" ref="D79:D139">C79/B79*100</f>
        <v>99.56140350877193</v>
      </c>
      <c r="E79" s="226">
        <f>E80+E81+E82</f>
        <v>1145</v>
      </c>
      <c r="F79" s="244">
        <f aca="true" t="shared" si="3" ref="F79:F139">E79/C79*100</f>
        <v>100.88105726872247</v>
      </c>
    </row>
    <row r="80" spans="1:6" ht="13.5">
      <c r="A80" s="221" t="s">
        <v>87</v>
      </c>
      <c r="B80" s="226">
        <v>1100</v>
      </c>
      <c r="C80" s="226">
        <v>1100</v>
      </c>
      <c r="D80" s="233">
        <f t="shared" si="2"/>
        <v>100</v>
      </c>
      <c r="E80" s="226">
        <v>1110</v>
      </c>
      <c r="F80" s="244">
        <f t="shared" si="3"/>
        <v>100.9090909090909</v>
      </c>
    </row>
    <row r="81" spans="1:6" ht="27.75">
      <c r="A81" s="221" t="s">
        <v>88</v>
      </c>
      <c r="B81" s="226"/>
      <c r="C81" s="226"/>
      <c r="D81" s="233"/>
      <c r="E81" s="226"/>
      <c r="F81" s="244"/>
    </row>
    <row r="82" spans="1:6" ht="13.5">
      <c r="A82" s="221" t="s">
        <v>91</v>
      </c>
      <c r="B82" s="226">
        <v>40</v>
      </c>
      <c r="C82" s="226">
        <v>35</v>
      </c>
      <c r="D82" s="233">
        <f t="shared" si="2"/>
        <v>87.5</v>
      </c>
      <c r="E82" s="226">
        <v>35</v>
      </c>
      <c r="F82" s="244">
        <f t="shared" si="3"/>
        <v>100</v>
      </c>
    </row>
    <row r="83" spans="1:6" ht="27.75">
      <c r="A83" s="222" t="s">
        <v>92</v>
      </c>
      <c r="B83" s="226">
        <f>B84+B85+B86</f>
        <v>618</v>
      </c>
      <c r="C83" s="226">
        <f>C84+C85+C86</f>
        <v>623</v>
      </c>
      <c r="D83" s="233">
        <f t="shared" si="2"/>
        <v>100.80906148867315</v>
      </c>
      <c r="E83" s="226">
        <v>640</v>
      </c>
      <c r="F83" s="244">
        <f t="shared" si="3"/>
        <v>102.72873194221508</v>
      </c>
    </row>
    <row r="84" spans="1:6" ht="27.75">
      <c r="A84" s="223" t="s">
        <v>87</v>
      </c>
      <c r="B84" s="226">
        <v>600</v>
      </c>
      <c r="C84" s="226">
        <v>610</v>
      </c>
      <c r="D84" s="233">
        <f t="shared" si="2"/>
        <v>101.66666666666666</v>
      </c>
      <c r="E84" s="226">
        <f>E83-E85-E86</f>
        <v>625</v>
      </c>
      <c r="F84" s="244">
        <f t="shared" si="3"/>
        <v>102.45901639344261</v>
      </c>
    </row>
    <row r="85" spans="1:6" ht="42">
      <c r="A85" s="223" t="s">
        <v>88</v>
      </c>
      <c r="B85" s="226"/>
      <c r="C85" s="226"/>
      <c r="D85" s="233"/>
      <c r="E85" s="226"/>
      <c r="F85" s="244"/>
    </row>
    <row r="86" spans="1:6" ht="27.75">
      <c r="A86" s="223" t="s">
        <v>91</v>
      </c>
      <c r="B86" s="226">
        <v>18</v>
      </c>
      <c r="C86" s="226">
        <v>13</v>
      </c>
      <c r="D86" s="233">
        <f t="shared" si="2"/>
        <v>72.22222222222221</v>
      </c>
      <c r="E86" s="226">
        <v>15</v>
      </c>
      <c r="F86" s="244">
        <f t="shared" si="3"/>
        <v>115.38461538461537</v>
      </c>
    </row>
    <row r="87" spans="1:6" ht="13.5">
      <c r="A87" s="8" t="s">
        <v>93</v>
      </c>
      <c r="B87" s="226">
        <f>B88+B89+B90</f>
        <v>1530</v>
      </c>
      <c r="C87" s="226">
        <f>C88+C89+C90</f>
        <v>1595</v>
      </c>
      <c r="D87" s="233">
        <f t="shared" si="2"/>
        <v>104.2483660130719</v>
      </c>
      <c r="E87" s="226">
        <f>E88+E89+E90</f>
        <v>1627</v>
      </c>
      <c r="F87" s="244">
        <f t="shared" si="3"/>
        <v>102.0062695924765</v>
      </c>
    </row>
    <row r="88" spans="1:6" ht="13.5">
      <c r="A88" s="221" t="s">
        <v>87</v>
      </c>
      <c r="B88" s="226">
        <v>1250</v>
      </c>
      <c r="C88" s="226">
        <v>1320</v>
      </c>
      <c r="D88" s="233">
        <f t="shared" si="2"/>
        <v>105.60000000000001</v>
      </c>
      <c r="E88" s="226">
        <v>1350</v>
      </c>
      <c r="F88" s="244">
        <f t="shared" si="3"/>
        <v>102.27272727272727</v>
      </c>
    </row>
    <row r="89" spans="1:6" ht="27.75">
      <c r="A89" s="221" t="s">
        <v>88</v>
      </c>
      <c r="B89" s="226"/>
      <c r="C89" s="226"/>
      <c r="D89" s="233"/>
      <c r="E89" s="226"/>
      <c r="F89" s="244"/>
    </row>
    <row r="90" spans="1:6" ht="13.5">
      <c r="A90" s="221" t="s">
        <v>91</v>
      </c>
      <c r="B90" s="226">
        <v>280</v>
      </c>
      <c r="C90" s="226">
        <v>275</v>
      </c>
      <c r="D90" s="233">
        <f t="shared" si="2"/>
        <v>98.21428571428571</v>
      </c>
      <c r="E90" s="226">
        <v>277</v>
      </c>
      <c r="F90" s="244">
        <f t="shared" si="3"/>
        <v>100.72727272727273</v>
      </c>
    </row>
    <row r="91" spans="1:6" ht="13.5">
      <c r="A91" s="8" t="s">
        <v>94</v>
      </c>
      <c r="B91" s="226">
        <v>80</v>
      </c>
      <c r="C91" s="226">
        <v>105</v>
      </c>
      <c r="D91" s="233">
        <f t="shared" si="2"/>
        <v>131.25</v>
      </c>
      <c r="E91" s="226">
        <v>105</v>
      </c>
      <c r="F91" s="244">
        <f t="shared" si="3"/>
        <v>100</v>
      </c>
    </row>
    <row r="92" spans="1:6" ht="13.5">
      <c r="A92" s="8" t="s">
        <v>95</v>
      </c>
      <c r="B92" s="226">
        <v>7</v>
      </c>
      <c r="C92" s="226">
        <v>7</v>
      </c>
      <c r="D92" s="233">
        <f t="shared" si="2"/>
        <v>100</v>
      </c>
      <c r="E92" s="226">
        <v>7</v>
      </c>
      <c r="F92" s="244">
        <f t="shared" si="3"/>
        <v>100</v>
      </c>
    </row>
    <row r="93" spans="1:6" ht="13.5">
      <c r="A93" s="8"/>
      <c r="B93" s="226"/>
      <c r="C93" s="226"/>
      <c r="D93" s="233"/>
      <c r="E93" s="226"/>
      <c r="F93" s="244"/>
    </row>
    <row r="94" spans="1:6" ht="13.5">
      <c r="A94" s="9" t="s">
        <v>59</v>
      </c>
      <c r="B94" s="226">
        <v>5300</v>
      </c>
      <c r="C94" s="226">
        <v>5850</v>
      </c>
      <c r="D94" s="233">
        <f t="shared" si="2"/>
        <v>110.37735849056605</v>
      </c>
      <c r="E94" s="226">
        <v>6270</v>
      </c>
      <c r="F94" s="244">
        <f t="shared" si="3"/>
        <v>107.17948717948718</v>
      </c>
    </row>
    <row r="95" spans="1:6" ht="13.5">
      <c r="A95" s="9" t="s">
        <v>60</v>
      </c>
      <c r="B95" s="226">
        <v>380</v>
      </c>
      <c r="C95" s="226">
        <v>440</v>
      </c>
      <c r="D95" s="233">
        <f t="shared" si="2"/>
        <v>115.78947368421053</v>
      </c>
      <c r="E95" s="226">
        <v>500</v>
      </c>
      <c r="F95" s="244">
        <f t="shared" si="3"/>
        <v>113.63636363636364</v>
      </c>
    </row>
    <row r="96" spans="1:6" ht="13.5">
      <c r="A96" s="9" t="s">
        <v>61</v>
      </c>
      <c r="B96" s="226">
        <v>3000</v>
      </c>
      <c r="C96" s="226">
        <v>3510</v>
      </c>
      <c r="D96" s="233">
        <f t="shared" si="2"/>
        <v>117</v>
      </c>
      <c r="E96" s="226">
        <v>3900</v>
      </c>
      <c r="F96" s="244">
        <f t="shared" si="3"/>
        <v>111.11111111111111</v>
      </c>
    </row>
    <row r="97" spans="1:6" ht="55.5">
      <c r="A97" s="9" t="s">
        <v>62</v>
      </c>
      <c r="B97" s="226"/>
      <c r="C97" s="226"/>
      <c r="D97" s="233"/>
      <c r="E97" s="226"/>
      <c r="F97" s="244"/>
    </row>
    <row r="98" spans="1:6" ht="27.75">
      <c r="A98" s="9" t="s">
        <v>63</v>
      </c>
      <c r="B98" s="226">
        <v>480</v>
      </c>
      <c r="C98" s="226">
        <v>500</v>
      </c>
      <c r="D98" s="233">
        <f t="shared" si="2"/>
        <v>104.16666666666667</v>
      </c>
      <c r="E98" s="226">
        <v>530</v>
      </c>
      <c r="F98" s="244">
        <f t="shared" si="3"/>
        <v>106</v>
      </c>
    </row>
    <row r="99" spans="1:6" ht="27.75">
      <c r="A99" s="9" t="s">
        <v>64</v>
      </c>
      <c r="B99" s="226">
        <v>2000</v>
      </c>
      <c r="C99" s="226">
        <v>2200</v>
      </c>
      <c r="D99" s="233">
        <f t="shared" si="2"/>
        <v>110.00000000000001</v>
      </c>
      <c r="E99" s="226">
        <v>2500</v>
      </c>
      <c r="F99" s="244">
        <f t="shared" si="3"/>
        <v>113.63636363636364</v>
      </c>
    </row>
    <row r="100" spans="1:6" ht="27.75">
      <c r="A100" s="9" t="s">
        <v>68</v>
      </c>
      <c r="B100" s="226"/>
      <c r="C100" s="226"/>
      <c r="D100" s="233"/>
      <c r="E100" s="226"/>
      <c r="F100" s="244"/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8" t="s">
        <v>8</v>
      </c>
      <c r="B102" s="226">
        <v>0.08</v>
      </c>
      <c r="C102" s="226">
        <v>0.102</v>
      </c>
      <c r="D102" s="233">
        <f t="shared" si="2"/>
        <v>127.49999999999999</v>
      </c>
      <c r="E102" s="226">
        <v>0.105</v>
      </c>
      <c r="F102" s="244">
        <f t="shared" si="3"/>
        <v>102.94117647058825</v>
      </c>
    </row>
    <row r="103" spans="1:6" ht="13.5">
      <c r="A103" s="224" t="s">
        <v>9</v>
      </c>
      <c r="B103" s="226"/>
      <c r="C103" s="226"/>
      <c r="D103" s="233"/>
      <c r="E103" s="226"/>
      <c r="F103" s="244"/>
    </row>
    <row r="104" spans="1:6" ht="13.5">
      <c r="A104" s="8" t="s">
        <v>10</v>
      </c>
      <c r="B104" s="226">
        <v>0.3</v>
      </c>
      <c r="C104" s="226">
        <v>0.297</v>
      </c>
      <c r="D104" s="233">
        <f t="shared" si="2"/>
        <v>99</v>
      </c>
      <c r="E104" s="226">
        <v>0.302</v>
      </c>
      <c r="F104" s="244">
        <f t="shared" si="3"/>
        <v>101.68350168350169</v>
      </c>
    </row>
    <row r="105" spans="1:6" ht="27.75">
      <c r="A105" s="8" t="s">
        <v>11</v>
      </c>
      <c r="B105" s="226">
        <v>0</v>
      </c>
      <c r="C105" s="226">
        <v>0</v>
      </c>
      <c r="D105" s="233"/>
      <c r="E105" s="226">
        <v>0</v>
      </c>
      <c r="F105" s="244"/>
    </row>
    <row r="106" spans="1:6" ht="27.75">
      <c r="A106" s="8" t="s">
        <v>12</v>
      </c>
      <c r="B106" s="226">
        <v>0</v>
      </c>
      <c r="C106" s="226">
        <v>0</v>
      </c>
      <c r="D106" s="233"/>
      <c r="E106" s="226">
        <v>0</v>
      </c>
      <c r="F106" s="244"/>
    </row>
    <row r="107" spans="1:6" ht="27.75">
      <c r="A107" s="8" t="s">
        <v>13</v>
      </c>
      <c r="B107" s="226">
        <v>0</v>
      </c>
      <c r="C107" s="226">
        <v>0</v>
      </c>
      <c r="D107" s="233"/>
      <c r="E107" s="226">
        <v>0</v>
      </c>
      <c r="F107" s="244"/>
    </row>
    <row r="108" spans="1:6" ht="13.5">
      <c r="A108" s="224" t="s">
        <v>14</v>
      </c>
      <c r="B108" s="226">
        <v>0</v>
      </c>
      <c r="C108" s="226">
        <v>0</v>
      </c>
      <c r="D108" s="233"/>
      <c r="E108" s="226">
        <v>0</v>
      </c>
      <c r="F108" s="244"/>
    </row>
    <row r="109" spans="1:6" ht="27.75">
      <c r="A109" s="221" t="s">
        <v>12</v>
      </c>
      <c r="B109" s="226">
        <v>0</v>
      </c>
      <c r="C109" s="226">
        <v>0</v>
      </c>
      <c r="D109" s="233"/>
      <c r="E109" s="226">
        <v>0</v>
      </c>
      <c r="F109" s="244"/>
    </row>
    <row r="110" spans="1:6" ht="27.75">
      <c r="A110" s="221" t="s">
        <v>13</v>
      </c>
      <c r="B110" s="226">
        <v>0</v>
      </c>
      <c r="C110" s="226">
        <v>0</v>
      </c>
      <c r="D110" s="233"/>
      <c r="E110" s="226">
        <v>0</v>
      </c>
      <c r="F110" s="244"/>
    </row>
    <row r="111" spans="1:6" ht="42">
      <c r="A111" s="8" t="s">
        <v>15</v>
      </c>
      <c r="B111" s="226">
        <v>100</v>
      </c>
      <c r="C111" s="226">
        <v>100</v>
      </c>
      <c r="D111" s="233">
        <f t="shared" si="2"/>
        <v>100</v>
      </c>
      <c r="E111" s="226">
        <v>100</v>
      </c>
      <c r="F111" s="244">
        <f t="shared" si="3"/>
        <v>100</v>
      </c>
    </row>
    <row r="112" spans="1:6" ht="13.5">
      <c r="A112" s="224" t="s">
        <v>16</v>
      </c>
      <c r="B112" s="226"/>
      <c r="C112" s="226"/>
      <c r="D112" s="233"/>
      <c r="E112" s="226"/>
      <c r="F112" s="244"/>
    </row>
    <row r="113" spans="1:6" ht="27.75">
      <c r="A113" s="8" t="s">
        <v>17</v>
      </c>
      <c r="B113" s="226">
        <v>0.5638</v>
      </c>
      <c r="C113" s="226">
        <v>0.5</v>
      </c>
      <c r="D113" s="233">
        <f t="shared" si="2"/>
        <v>88.6839304717985</v>
      </c>
      <c r="E113" s="226">
        <v>0.6</v>
      </c>
      <c r="F113" s="244">
        <f t="shared" si="3"/>
        <v>120</v>
      </c>
    </row>
    <row r="114" spans="1:6" ht="42">
      <c r="A114" s="8" t="s">
        <v>18</v>
      </c>
      <c r="B114" s="226">
        <v>0.5638</v>
      </c>
      <c r="C114" s="226">
        <v>0.5</v>
      </c>
      <c r="D114" s="233">
        <f t="shared" si="2"/>
        <v>88.6839304717985</v>
      </c>
      <c r="E114" s="226">
        <v>0.6</v>
      </c>
      <c r="F114" s="244">
        <f t="shared" si="3"/>
        <v>120</v>
      </c>
    </row>
    <row r="115" spans="1:6" ht="13.5">
      <c r="A115" s="8" t="s">
        <v>19</v>
      </c>
      <c r="B115" s="226"/>
      <c r="C115" s="226"/>
      <c r="D115" s="233"/>
      <c r="E115" s="226"/>
      <c r="F115" s="244"/>
    </row>
    <row r="116" spans="1:6" ht="13.5">
      <c r="A116" s="8" t="s">
        <v>20</v>
      </c>
      <c r="B116" s="226"/>
      <c r="C116" s="226"/>
      <c r="D116" s="233"/>
      <c r="E116" s="226"/>
      <c r="F116" s="244"/>
    </row>
    <row r="117" spans="1:6" ht="27.75">
      <c r="A117" s="8" t="s">
        <v>21</v>
      </c>
      <c r="B117" s="226"/>
      <c r="C117" s="226"/>
      <c r="D117" s="233"/>
      <c r="E117" s="226"/>
      <c r="F117" s="244"/>
    </row>
    <row r="118" spans="1:6" ht="27.75">
      <c r="A118" s="8" t="s">
        <v>22</v>
      </c>
      <c r="B118" s="226">
        <v>22.8</v>
      </c>
      <c r="C118" s="233">
        <v>23</v>
      </c>
      <c r="D118" s="233">
        <f t="shared" si="2"/>
        <v>100.87719298245614</v>
      </c>
      <c r="E118" s="253">
        <v>23.21</v>
      </c>
      <c r="F118" s="244">
        <f t="shared" si="3"/>
        <v>100.91304347826086</v>
      </c>
    </row>
    <row r="119" spans="1:6" ht="27.75">
      <c r="A119" s="224" t="s">
        <v>23</v>
      </c>
      <c r="B119" s="226"/>
      <c r="C119" s="226"/>
      <c r="D119" s="233"/>
      <c r="E119" s="226"/>
      <c r="F119" s="244"/>
    </row>
    <row r="120" spans="1:6" ht="13.5">
      <c r="A120" s="8" t="s">
        <v>32</v>
      </c>
      <c r="B120" s="226">
        <v>0</v>
      </c>
      <c r="C120" s="226">
        <v>0</v>
      </c>
      <c r="D120" s="233"/>
      <c r="E120" s="226">
        <v>0</v>
      </c>
      <c r="F120" s="244"/>
    </row>
    <row r="121" spans="1:6" ht="13.5">
      <c r="A121" s="8" t="s">
        <v>98</v>
      </c>
      <c r="B121" s="226">
        <v>0</v>
      </c>
      <c r="C121" s="226">
        <v>0</v>
      </c>
      <c r="D121" s="233"/>
      <c r="E121" s="226">
        <v>0</v>
      </c>
      <c r="F121" s="244"/>
    </row>
    <row r="122" spans="1:6" ht="27.75">
      <c r="A122" s="8" t="s">
        <v>43</v>
      </c>
      <c r="B122" s="226">
        <v>36.2</v>
      </c>
      <c r="C122" s="226">
        <v>36.2</v>
      </c>
      <c r="D122" s="233">
        <f t="shared" si="2"/>
        <v>100</v>
      </c>
      <c r="E122" s="226">
        <v>36.2</v>
      </c>
      <c r="F122" s="244">
        <f t="shared" si="3"/>
        <v>100</v>
      </c>
    </row>
    <row r="123" spans="1:6" ht="13.5">
      <c r="A123" s="8" t="s">
        <v>33</v>
      </c>
      <c r="B123" s="226">
        <v>0.7</v>
      </c>
      <c r="C123" s="226">
        <v>0.7</v>
      </c>
      <c r="D123" s="233">
        <f t="shared" si="2"/>
        <v>100</v>
      </c>
      <c r="E123" s="226">
        <v>0.7</v>
      </c>
      <c r="F123" s="244">
        <f t="shared" si="3"/>
        <v>100</v>
      </c>
    </row>
    <row r="124" spans="1:6" ht="27.75">
      <c r="A124" s="8" t="s">
        <v>34</v>
      </c>
      <c r="B124" s="226">
        <v>2.2</v>
      </c>
      <c r="C124" s="226">
        <v>2.2</v>
      </c>
      <c r="D124" s="233">
        <f t="shared" si="2"/>
        <v>100</v>
      </c>
      <c r="E124" s="226">
        <v>2.2</v>
      </c>
      <c r="F124" s="244">
        <f t="shared" si="3"/>
        <v>100</v>
      </c>
    </row>
    <row r="125" spans="1:6" ht="42">
      <c r="A125" s="8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8" t="s">
        <v>24</v>
      </c>
      <c r="B126" s="233">
        <v>365</v>
      </c>
      <c r="C126" s="226">
        <v>344.8</v>
      </c>
      <c r="D126" s="233">
        <f t="shared" si="2"/>
        <v>94.46575342465754</v>
      </c>
      <c r="E126" s="226">
        <v>763.9</v>
      </c>
      <c r="F126" s="244">
        <f t="shared" si="3"/>
        <v>221.54872389791183</v>
      </c>
    </row>
    <row r="127" spans="1:6" ht="27.75">
      <c r="A127" s="8" t="s">
        <v>97</v>
      </c>
      <c r="B127" s="226">
        <v>50</v>
      </c>
      <c r="C127" s="226">
        <v>50</v>
      </c>
      <c r="D127" s="233">
        <f t="shared" si="2"/>
        <v>100</v>
      </c>
      <c r="E127" s="226">
        <v>110</v>
      </c>
      <c r="F127" s="244">
        <f t="shared" si="3"/>
        <v>220.00000000000003</v>
      </c>
    </row>
    <row r="128" spans="1:6" ht="27.75">
      <c r="A128" s="8" t="s">
        <v>82</v>
      </c>
      <c r="B128" s="226">
        <v>2531</v>
      </c>
      <c r="C128" s="226">
        <v>2531</v>
      </c>
      <c r="D128" s="233">
        <f t="shared" si="2"/>
        <v>100</v>
      </c>
      <c r="E128" s="226">
        <v>2600</v>
      </c>
      <c r="F128" s="244">
        <f t="shared" si="3"/>
        <v>102.72619517977084</v>
      </c>
    </row>
    <row r="129" spans="1:6" ht="27.75">
      <c r="A129" s="8" t="s">
        <v>99</v>
      </c>
      <c r="B129" s="226">
        <v>23.5</v>
      </c>
      <c r="C129" s="226">
        <v>26.8</v>
      </c>
      <c r="D129" s="233">
        <f t="shared" si="2"/>
        <v>114.04255319148938</v>
      </c>
      <c r="E129" s="226">
        <v>29.2</v>
      </c>
      <c r="F129" s="244">
        <f t="shared" si="3"/>
        <v>108.95522388059702</v>
      </c>
    </row>
    <row r="130" spans="1:6" ht="27.75">
      <c r="A130" s="218" t="s">
        <v>35</v>
      </c>
      <c r="B130" s="226">
        <f>B131+B132+B133+B134</f>
        <v>20</v>
      </c>
      <c r="C130" s="226">
        <f>C131+C132+C133+C134</f>
        <v>20</v>
      </c>
      <c r="D130" s="233">
        <f t="shared" si="2"/>
        <v>100</v>
      </c>
      <c r="E130" s="226">
        <f>E131+E132+E133+E134</f>
        <v>21</v>
      </c>
      <c r="F130" s="244">
        <f t="shared" si="3"/>
        <v>105</v>
      </c>
    </row>
    <row r="131" spans="1:6" ht="27.75">
      <c r="A131" s="221" t="s">
        <v>70</v>
      </c>
      <c r="B131" s="226">
        <v>0</v>
      </c>
      <c r="C131" s="226">
        <v>0</v>
      </c>
      <c r="D131" s="233"/>
      <c r="E131" s="226">
        <v>0</v>
      </c>
      <c r="F131" s="244"/>
    </row>
    <row r="132" spans="1:6" ht="27.75">
      <c r="A132" s="221" t="s">
        <v>71</v>
      </c>
      <c r="B132" s="226">
        <v>7</v>
      </c>
      <c r="C132" s="226">
        <v>7</v>
      </c>
      <c r="D132" s="233">
        <f t="shared" si="2"/>
        <v>100</v>
      </c>
      <c r="E132" s="226">
        <v>7</v>
      </c>
      <c r="F132" s="244">
        <f t="shared" si="3"/>
        <v>100</v>
      </c>
    </row>
    <row r="133" spans="1:6" ht="27.75">
      <c r="A133" s="221" t="s">
        <v>72</v>
      </c>
      <c r="B133" s="226">
        <v>9</v>
      </c>
      <c r="C133" s="226">
        <v>9</v>
      </c>
      <c r="D133" s="233">
        <f t="shared" si="2"/>
        <v>100</v>
      </c>
      <c r="E133" s="226">
        <v>10</v>
      </c>
      <c r="F133" s="244">
        <f t="shared" si="3"/>
        <v>111.11111111111111</v>
      </c>
    </row>
    <row r="134" spans="1:6" ht="13.5">
      <c r="A134" s="221" t="s">
        <v>69</v>
      </c>
      <c r="B134" s="226">
        <v>4</v>
      </c>
      <c r="C134" s="226">
        <v>4</v>
      </c>
      <c r="D134" s="233">
        <f t="shared" si="2"/>
        <v>100</v>
      </c>
      <c r="E134" s="226">
        <v>4</v>
      </c>
      <c r="F134" s="244">
        <f t="shared" si="3"/>
        <v>100</v>
      </c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6" ht="13.5">
      <c r="A136" s="8" t="s">
        <v>74</v>
      </c>
      <c r="B136" s="226">
        <v>26.9</v>
      </c>
      <c r="C136" s="226">
        <v>26.9</v>
      </c>
      <c r="D136" s="233">
        <f t="shared" si="2"/>
        <v>100</v>
      </c>
      <c r="E136" s="226">
        <v>26.9</v>
      </c>
      <c r="F136" s="244">
        <f t="shared" si="3"/>
        <v>100</v>
      </c>
    </row>
    <row r="137" spans="1:6" ht="13.5">
      <c r="A137" s="8" t="s">
        <v>75</v>
      </c>
      <c r="B137" s="226">
        <v>26.9</v>
      </c>
      <c r="C137" s="226">
        <v>26.9</v>
      </c>
      <c r="D137" s="233">
        <f t="shared" si="2"/>
        <v>100</v>
      </c>
      <c r="E137" s="226">
        <v>26.9</v>
      </c>
      <c r="F137" s="244">
        <f t="shared" si="3"/>
        <v>100</v>
      </c>
    </row>
    <row r="138" spans="1:6" ht="13.5">
      <c r="A138" s="8" t="s">
        <v>76</v>
      </c>
      <c r="B138" s="226"/>
      <c r="C138" s="226"/>
      <c r="D138" s="233"/>
      <c r="E138" s="226"/>
      <c r="F138" s="244"/>
    </row>
    <row r="139" spans="1:6" ht="27.75">
      <c r="A139" s="8" t="s">
        <v>80</v>
      </c>
      <c r="B139" s="226">
        <v>28</v>
      </c>
      <c r="C139" s="226">
        <v>28</v>
      </c>
      <c r="D139" s="233">
        <f t="shared" si="2"/>
        <v>100</v>
      </c>
      <c r="E139" s="226">
        <v>28</v>
      </c>
      <c r="F139" s="244">
        <f t="shared" si="3"/>
        <v>100</v>
      </c>
    </row>
    <row r="140" spans="1:6" ht="13.5">
      <c r="A140" s="221" t="s">
        <v>77</v>
      </c>
      <c r="B140" s="226">
        <v>24.2</v>
      </c>
      <c r="C140" s="226">
        <v>24.2</v>
      </c>
      <c r="D140" s="233">
        <f>C140/B140*100</f>
        <v>100</v>
      </c>
      <c r="E140" s="226">
        <v>24.2</v>
      </c>
      <c r="F140" s="244">
        <f>E140/C140*100</f>
        <v>100</v>
      </c>
    </row>
    <row r="141" spans="1:6" ht="42">
      <c r="A141" s="219" t="s">
        <v>78</v>
      </c>
      <c r="B141" s="226">
        <v>71</v>
      </c>
      <c r="C141" s="226">
        <v>71</v>
      </c>
      <c r="D141" s="233">
        <f>C141/B141*100</f>
        <v>100</v>
      </c>
      <c r="E141" s="226">
        <v>71</v>
      </c>
      <c r="F141" s="244">
        <f>E141/C141*100</f>
        <v>100</v>
      </c>
    </row>
    <row r="142" spans="1:6" ht="27.75">
      <c r="A142" s="219" t="s">
        <v>83</v>
      </c>
      <c r="B142" s="226">
        <v>267.5</v>
      </c>
      <c r="C142" s="226">
        <v>267.5</v>
      </c>
      <c r="D142" s="233">
        <f>C142/B142*100</f>
        <v>100</v>
      </c>
      <c r="E142" s="226">
        <v>267.5</v>
      </c>
      <c r="F142" s="244">
        <f>E142/C142*100</f>
        <v>100</v>
      </c>
    </row>
    <row r="143" spans="1:6" ht="42">
      <c r="A143" s="219" t="s">
        <v>84</v>
      </c>
      <c r="B143" s="226">
        <v>63.2</v>
      </c>
      <c r="C143" s="226">
        <v>63.2</v>
      </c>
      <c r="D143" s="233">
        <f>C143/B143*100</f>
        <v>100</v>
      </c>
      <c r="E143" s="226">
        <v>63.9</v>
      </c>
      <c r="F143" s="244">
        <f>E143/C143*100</f>
        <v>101.10759493670885</v>
      </c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55" t="s">
        <v>81</v>
      </c>
      <c r="B145" s="247"/>
      <c r="C145" s="247"/>
      <c r="D145" s="248"/>
      <c r="E145" s="247"/>
      <c r="F145" s="249"/>
    </row>
    <row r="147" spans="1:6" ht="13.5">
      <c r="A147" s="25" t="s">
        <v>204</v>
      </c>
      <c r="B147" s="25"/>
      <c r="C147" s="25"/>
      <c r="D147" s="317" t="s">
        <v>199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0" customWidth="1"/>
  </cols>
  <sheetData>
    <row r="1" spans="1:6" ht="13.5">
      <c r="A1" s="72"/>
      <c r="B1" s="321" t="s">
        <v>143</v>
      </c>
      <c r="C1" s="321"/>
      <c r="D1" s="321"/>
      <c r="E1" s="321"/>
      <c r="F1" s="321"/>
    </row>
    <row r="2" spans="1:6" ht="13.5">
      <c r="A2" s="72"/>
      <c r="B2" s="321" t="s">
        <v>200</v>
      </c>
      <c r="C2" s="321"/>
      <c r="D2" s="321"/>
      <c r="E2" s="321"/>
      <c r="F2" s="321"/>
    </row>
    <row r="3" spans="1:6" ht="13.5">
      <c r="A3" s="72"/>
      <c r="B3" s="321" t="s">
        <v>148</v>
      </c>
      <c r="C3" s="321"/>
      <c r="D3" s="321"/>
      <c r="E3" s="321"/>
      <c r="F3" s="321"/>
    </row>
    <row r="4" spans="1:6" ht="13.5">
      <c r="A4" s="72"/>
      <c r="B4" s="321" t="s">
        <v>145</v>
      </c>
      <c r="C4" s="321"/>
      <c r="D4" s="321"/>
      <c r="E4" s="321"/>
      <c r="F4" s="321"/>
    </row>
    <row r="5" spans="1:6" ht="13.5">
      <c r="A5" s="72"/>
      <c r="B5" s="321" t="s">
        <v>146</v>
      </c>
      <c r="C5" s="321"/>
      <c r="D5" s="321"/>
      <c r="E5" s="321"/>
      <c r="F5" s="321"/>
    </row>
    <row r="6" spans="1:6" ht="13.5">
      <c r="A6" s="72"/>
      <c r="B6" s="321" t="s">
        <v>147</v>
      </c>
      <c r="C6" s="321"/>
      <c r="D6" s="321"/>
      <c r="E6" s="321"/>
      <c r="F6" s="321"/>
    </row>
    <row r="7" spans="1:6" ht="12">
      <c r="A7" s="316" t="s">
        <v>201</v>
      </c>
      <c r="B7" s="316"/>
      <c r="C7" s="316"/>
      <c r="D7" s="316"/>
      <c r="E7" s="316"/>
      <c r="F7" s="316"/>
    </row>
    <row r="8" spans="1:6" ht="20.2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270" t="s">
        <v>47</v>
      </c>
      <c r="B12" s="195">
        <v>42.233</v>
      </c>
      <c r="C12" s="194">
        <v>42.181</v>
      </c>
      <c r="D12" s="273">
        <f>C12/B12*100</f>
        <v>99.87687353491346</v>
      </c>
      <c r="E12" s="194">
        <v>42.251</v>
      </c>
      <c r="F12" s="274">
        <f>E12/C12*100</f>
        <v>100.16595149474882</v>
      </c>
    </row>
    <row r="13" spans="1:6" ht="27.75">
      <c r="A13" s="262" t="s">
        <v>54</v>
      </c>
      <c r="B13" s="198">
        <v>9.639</v>
      </c>
      <c r="C13" s="198">
        <v>10.889</v>
      </c>
      <c r="D13" s="200">
        <f aca="true" t="shared" si="0" ref="D13:D73">C13/B13*100</f>
        <v>112.96815022305218</v>
      </c>
      <c r="E13" s="196">
        <v>12.32</v>
      </c>
      <c r="F13" s="210">
        <f aca="true" t="shared" si="1" ref="F13:F73">E13/C13*100</f>
        <v>113.1417026356874</v>
      </c>
    </row>
    <row r="14" spans="1:6" ht="27.75">
      <c r="A14" s="262" t="s">
        <v>52</v>
      </c>
      <c r="B14" s="196">
        <v>32.156</v>
      </c>
      <c r="C14" s="196">
        <v>32.511</v>
      </c>
      <c r="D14" s="200">
        <f t="shared" si="0"/>
        <v>101.10399303395945</v>
      </c>
      <c r="E14" s="196">
        <v>32.453</v>
      </c>
      <c r="F14" s="210">
        <f t="shared" si="1"/>
        <v>99.82159884346837</v>
      </c>
    </row>
    <row r="15" spans="1:6" ht="13.5">
      <c r="A15" s="262" t="s">
        <v>48</v>
      </c>
      <c r="B15" s="196">
        <v>24.02</v>
      </c>
      <c r="C15" s="196">
        <v>24.045</v>
      </c>
      <c r="D15" s="200">
        <f t="shared" si="0"/>
        <v>100.10407993338886</v>
      </c>
      <c r="E15" s="196">
        <v>24.39</v>
      </c>
      <c r="F15" s="210">
        <f t="shared" si="1"/>
        <v>101.43480973175296</v>
      </c>
    </row>
    <row r="16" spans="1:6" ht="27.75">
      <c r="A16" s="262" t="s">
        <v>53</v>
      </c>
      <c r="B16" s="198">
        <v>12.72</v>
      </c>
      <c r="C16" s="196">
        <v>13.916</v>
      </c>
      <c r="D16" s="200">
        <f t="shared" si="0"/>
        <v>109.40251572327044</v>
      </c>
      <c r="E16" s="198">
        <v>15.099</v>
      </c>
      <c r="F16" s="210">
        <f t="shared" si="1"/>
        <v>108.5010060362173</v>
      </c>
    </row>
    <row r="17" spans="1:6" ht="27.75">
      <c r="A17" s="262" t="s">
        <v>65</v>
      </c>
      <c r="B17" s="198">
        <v>0.712</v>
      </c>
      <c r="C17" s="198">
        <v>0.712</v>
      </c>
      <c r="D17" s="200">
        <f t="shared" si="0"/>
        <v>100</v>
      </c>
      <c r="E17" s="198">
        <v>0.712</v>
      </c>
      <c r="F17" s="210">
        <f t="shared" si="1"/>
        <v>100</v>
      </c>
    </row>
    <row r="18" spans="1:6" ht="27.75">
      <c r="A18" s="263" t="s">
        <v>45</v>
      </c>
      <c r="B18" s="200">
        <v>4.5</v>
      </c>
      <c r="C18" s="198">
        <v>4.78</v>
      </c>
      <c r="D18" s="200">
        <f t="shared" si="0"/>
        <v>106.22222222222221</v>
      </c>
      <c r="E18" s="198">
        <v>5</v>
      </c>
      <c r="F18" s="210">
        <f t="shared" si="1"/>
        <v>104.60251046025104</v>
      </c>
    </row>
    <row r="19" spans="1:6" ht="42">
      <c r="A19" s="262" t="s">
        <v>46</v>
      </c>
      <c r="B19" s="205">
        <v>1.51</v>
      </c>
      <c r="C19" s="205">
        <v>1.5</v>
      </c>
      <c r="D19" s="200">
        <f t="shared" si="0"/>
        <v>99.33774834437085</v>
      </c>
      <c r="E19" s="198">
        <v>1.4</v>
      </c>
      <c r="F19" s="210">
        <f t="shared" si="1"/>
        <v>93.33333333333333</v>
      </c>
    </row>
    <row r="20" spans="1:6" ht="13.5">
      <c r="A20" s="262" t="s">
        <v>27</v>
      </c>
      <c r="B20" s="198">
        <v>546511</v>
      </c>
      <c r="C20" s="198">
        <v>611508</v>
      </c>
      <c r="D20" s="200">
        <f t="shared" si="0"/>
        <v>111.8930817494982</v>
      </c>
      <c r="E20" s="198">
        <v>631927</v>
      </c>
      <c r="F20" s="210">
        <f t="shared" si="1"/>
        <v>103.33912230093473</v>
      </c>
    </row>
    <row r="21" spans="1:6" ht="13.5">
      <c r="A21" s="262" t="s">
        <v>55</v>
      </c>
      <c r="B21" s="198"/>
      <c r="C21" s="198"/>
      <c r="D21" s="200"/>
      <c r="E21" s="198"/>
      <c r="F21" s="210"/>
    </row>
    <row r="22" spans="1:6" ht="13.5">
      <c r="A22" s="262" t="s">
        <v>56</v>
      </c>
      <c r="B22" s="198"/>
      <c r="C22" s="198"/>
      <c r="D22" s="200"/>
      <c r="E22" s="198"/>
      <c r="F22" s="210"/>
    </row>
    <row r="23" spans="1:6" ht="13.5">
      <c r="A23" s="262" t="s">
        <v>57</v>
      </c>
      <c r="B23" s="198">
        <v>2222855</v>
      </c>
      <c r="C23" s="198">
        <v>2646685.7</v>
      </c>
      <c r="D23" s="200">
        <f t="shared" si="0"/>
        <v>119.06695218536522</v>
      </c>
      <c r="E23" s="198">
        <v>2916256</v>
      </c>
      <c r="F23" s="210">
        <f t="shared" si="1"/>
        <v>110.18520257240971</v>
      </c>
    </row>
    <row r="24" spans="1:6" ht="13.5">
      <c r="A24" s="264" t="s">
        <v>29</v>
      </c>
      <c r="B24" s="198"/>
      <c r="C24" s="198"/>
      <c r="D24" s="200"/>
      <c r="E24" s="198"/>
      <c r="F24" s="210"/>
    </row>
    <row r="25" spans="1:6" ht="13.5">
      <c r="A25" s="264" t="s">
        <v>30</v>
      </c>
      <c r="B25" s="200">
        <v>2560207.7171</v>
      </c>
      <c r="C25" s="198">
        <v>2707447.7</v>
      </c>
      <c r="D25" s="200">
        <f t="shared" si="0"/>
        <v>105.75109519108794</v>
      </c>
      <c r="E25" s="198">
        <v>3341248.1</v>
      </c>
      <c r="F25" s="210">
        <f t="shared" si="1"/>
        <v>123.40951590680773</v>
      </c>
    </row>
    <row r="26" spans="1:6" ht="27.75">
      <c r="A26" s="263" t="s">
        <v>31</v>
      </c>
      <c r="B26" s="200">
        <v>1406042.5</v>
      </c>
      <c r="C26" s="198">
        <v>658664.11</v>
      </c>
      <c r="D26" s="200">
        <f t="shared" si="0"/>
        <v>46.84524898785065</v>
      </c>
      <c r="E26" s="198">
        <v>755109.42</v>
      </c>
      <c r="F26" s="210">
        <f t="shared" si="1"/>
        <v>114.64256341521326</v>
      </c>
    </row>
    <row r="27" spans="1:6" ht="27.75">
      <c r="A27" s="188" t="s">
        <v>36</v>
      </c>
      <c r="B27" s="198"/>
      <c r="C27" s="198"/>
      <c r="D27" s="200"/>
      <c r="E27" s="198"/>
      <c r="F27" s="210"/>
    </row>
    <row r="28" spans="1:6" ht="27.75">
      <c r="A28" s="271" t="s">
        <v>117</v>
      </c>
      <c r="B28" s="198">
        <v>2.49</v>
      </c>
      <c r="C28" s="198">
        <v>2.5</v>
      </c>
      <c r="D28" s="200">
        <f t="shared" si="0"/>
        <v>100.4016064257028</v>
      </c>
      <c r="E28" s="198">
        <v>51.728</v>
      </c>
      <c r="F28" s="210">
        <f t="shared" si="1"/>
        <v>2069.1200000000003</v>
      </c>
    </row>
    <row r="29" spans="1:6" ht="13.5">
      <c r="A29" s="271" t="s">
        <v>127</v>
      </c>
      <c r="B29" s="198">
        <v>248.8</v>
      </c>
      <c r="C29" s="198">
        <v>399.7</v>
      </c>
      <c r="D29" s="200">
        <f t="shared" si="0"/>
        <v>160.65112540192925</v>
      </c>
      <c r="E29" s="198">
        <v>443.1</v>
      </c>
      <c r="F29" s="210">
        <f t="shared" si="1"/>
        <v>110.85814360770578</v>
      </c>
    </row>
    <row r="30" spans="1:6" ht="13.5">
      <c r="A30" s="271" t="s">
        <v>118</v>
      </c>
      <c r="B30" s="200">
        <v>8030.4</v>
      </c>
      <c r="C30" s="200">
        <v>8828</v>
      </c>
      <c r="D30" s="200">
        <f t="shared" si="0"/>
        <v>109.93225742179717</v>
      </c>
      <c r="E30" s="198">
        <v>9472.3</v>
      </c>
      <c r="F30" s="210">
        <f t="shared" si="1"/>
        <v>107.29836882646124</v>
      </c>
    </row>
    <row r="31" spans="1:6" ht="13.5">
      <c r="A31" s="271" t="s">
        <v>119</v>
      </c>
      <c r="B31" s="275">
        <v>81.03</v>
      </c>
      <c r="C31" s="275">
        <v>88</v>
      </c>
      <c r="D31" s="200">
        <f t="shared" si="0"/>
        <v>108.60175243736887</v>
      </c>
      <c r="E31" s="275">
        <v>93</v>
      </c>
      <c r="F31" s="210">
        <f t="shared" si="1"/>
        <v>105.68181818181819</v>
      </c>
    </row>
    <row r="32" spans="1:6" ht="13.5">
      <c r="A32" s="271" t="s">
        <v>120</v>
      </c>
      <c r="B32" s="275">
        <v>53344</v>
      </c>
      <c r="C32" s="275">
        <v>58580</v>
      </c>
      <c r="D32" s="200">
        <f t="shared" si="0"/>
        <v>109.81553689262147</v>
      </c>
      <c r="E32" s="275">
        <v>62455</v>
      </c>
      <c r="F32" s="210">
        <f t="shared" si="1"/>
        <v>106.61488562649369</v>
      </c>
    </row>
    <row r="33" spans="1:6" ht="13.5">
      <c r="A33" s="271" t="s">
        <v>121</v>
      </c>
      <c r="B33" s="275">
        <v>124725</v>
      </c>
      <c r="C33" s="275">
        <v>149591.5</v>
      </c>
      <c r="D33" s="200">
        <f t="shared" si="0"/>
        <v>119.93706153537782</v>
      </c>
      <c r="E33" s="275">
        <v>164408</v>
      </c>
      <c r="F33" s="210">
        <f t="shared" si="1"/>
        <v>109.90464030376057</v>
      </c>
    </row>
    <row r="34" spans="1:6" ht="13.5">
      <c r="A34" s="271" t="s">
        <v>122</v>
      </c>
      <c r="B34" s="275">
        <v>49191</v>
      </c>
      <c r="C34" s="275">
        <v>63384</v>
      </c>
      <c r="D34" s="200">
        <f t="shared" si="0"/>
        <v>128.85283893395135</v>
      </c>
      <c r="E34" s="275">
        <v>74184</v>
      </c>
      <c r="F34" s="210">
        <f t="shared" si="1"/>
        <v>117.03900037864446</v>
      </c>
    </row>
    <row r="35" spans="1:6" ht="13.5">
      <c r="A35" s="271" t="s">
        <v>123</v>
      </c>
      <c r="B35" s="198">
        <v>14893</v>
      </c>
      <c r="C35" s="200">
        <v>6920</v>
      </c>
      <c r="D35" s="200">
        <f t="shared" si="0"/>
        <v>46.4647821124018</v>
      </c>
      <c r="E35" s="200">
        <v>7350</v>
      </c>
      <c r="F35" s="210">
        <f t="shared" si="1"/>
        <v>106.21387283236994</v>
      </c>
    </row>
    <row r="36" spans="1:6" ht="13.5">
      <c r="A36" s="271" t="s">
        <v>124</v>
      </c>
      <c r="B36" s="198">
        <v>77.1</v>
      </c>
      <c r="C36" s="198">
        <v>34</v>
      </c>
      <c r="D36" s="200">
        <f t="shared" si="0"/>
        <v>44.098573281452666</v>
      </c>
      <c r="E36" s="198">
        <v>35</v>
      </c>
      <c r="F36" s="210">
        <f t="shared" si="1"/>
        <v>102.94117647058823</v>
      </c>
    </row>
    <row r="37" spans="1:6" ht="13.5">
      <c r="A37" s="271" t="s">
        <v>125</v>
      </c>
      <c r="B37" s="198">
        <v>0</v>
      </c>
      <c r="C37" s="198">
        <v>0</v>
      </c>
      <c r="D37" s="200"/>
      <c r="E37" s="198">
        <v>0</v>
      </c>
      <c r="F37" s="210"/>
    </row>
    <row r="38" spans="1:6" ht="13.5">
      <c r="A38" s="271" t="s">
        <v>126</v>
      </c>
      <c r="B38" s="198">
        <v>0</v>
      </c>
      <c r="C38" s="198">
        <v>0</v>
      </c>
      <c r="D38" s="200"/>
      <c r="E38" s="198">
        <v>0</v>
      </c>
      <c r="F38" s="210"/>
    </row>
    <row r="39" spans="1:6" ht="27.75">
      <c r="A39" s="265" t="s">
        <v>58</v>
      </c>
      <c r="B39" s="189">
        <f>B40+B41+B42</f>
        <v>819.5</v>
      </c>
      <c r="C39" s="189">
        <f>C40+C41+C42</f>
        <v>871.5</v>
      </c>
      <c r="D39" s="200">
        <f t="shared" si="0"/>
        <v>106.34533251982916</v>
      </c>
      <c r="E39" s="189">
        <f>E40+E41+E42</f>
        <v>926.2</v>
      </c>
      <c r="F39" s="210">
        <f t="shared" si="1"/>
        <v>106.27653471026966</v>
      </c>
    </row>
    <row r="40" spans="1:6" ht="13.5">
      <c r="A40" s="266" t="s">
        <v>87</v>
      </c>
      <c r="B40" s="189">
        <v>611.4</v>
      </c>
      <c r="C40" s="189">
        <v>638.1</v>
      </c>
      <c r="D40" s="200">
        <f t="shared" si="0"/>
        <v>104.36702649656526</v>
      </c>
      <c r="E40" s="189">
        <v>660</v>
      </c>
      <c r="F40" s="210">
        <f t="shared" si="1"/>
        <v>103.43206393982133</v>
      </c>
    </row>
    <row r="41" spans="1:6" ht="27.75">
      <c r="A41" s="266" t="s">
        <v>88</v>
      </c>
      <c r="B41" s="198">
        <v>26.2</v>
      </c>
      <c r="C41" s="198">
        <v>51.5</v>
      </c>
      <c r="D41" s="200">
        <f t="shared" si="0"/>
        <v>196.5648854961832</v>
      </c>
      <c r="E41" s="198">
        <v>56.2</v>
      </c>
      <c r="F41" s="210">
        <f t="shared" si="1"/>
        <v>109.12621359223303</v>
      </c>
    </row>
    <row r="42" spans="1:6" ht="13.5">
      <c r="A42" s="266" t="s">
        <v>89</v>
      </c>
      <c r="B42" s="189">
        <v>181.9</v>
      </c>
      <c r="C42" s="189">
        <v>181.9</v>
      </c>
      <c r="D42" s="200">
        <f t="shared" si="0"/>
        <v>100</v>
      </c>
      <c r="E42" s="189">
        <v>210</v>
      </c>
      <c r="F42" s="210">
        <f t="shared" si="1"/>
        <v>115.4480483782298</v>
      </c>
    </row>
    <row r="43" spans="1:6" ht="27.75">
      <c r="A43" s="188" t="s">
        <v>2</v>
      </c>
      <c r="B43" s="198"/>
      <c r="C43" s="198"/>
      <c r="D43" s="200"/>
      <c r="E43" s="198"/>
      <c r="F43" s="210"/>
    </row>
    <row r="44" spans="1:6" ht="13.5">
      <c r="A44" s="262" t="s">
        <v>90</v>
      </c>
      <c r="B44" s="198">
        <v>40</v>
      </c>
      <c r="C44" s="198">
        <v>36</v>
      </c>
      <c r="D44" s="200">
        <f t="shared" si="0"/>
        <v>90</v>
      </c>
      <c r="E44" s="198">
        <v>34.6</v>
      </c>
      <c r="F44" s="210">
        <f t="shared" si="1"/>
        <v>96.11111111111111</v>
      </c>
    </row>
    <row r="45" spans="1:6" ht="13.5">
      <c r="A45" s="262" t="s">
        <v>3</v>
      </c>
      <c r="B45" s="198"/>
      <c r="C45" s="198"/>
      <c r="D45" s="200"/>
      <c r="E45" s="198"/>
      <c r="F45" s="210"/>
    </row>
    <row r="46" spans="1:6" ht="13.5">
      <c r="A46" s="262" t="s">
        <v>4</v>
      </c>
      <c r="B46" s="198">
        <v>0.7</v>
      </c>
      <c r="C46" s="198">
        <v>0.7</v>
      </c>
      <c r="D46" s="200">
        <f t="shared" si="0"/>
        <v>100</v>
      </c>
      <c r="E46" s="198">
        <v>1</v>
      </c>
      <c r="F46" s="210">
        <f t="shared" si="1"/>
        <v>142.85714285714286</v>
      </c>
    </row>
    <row r="47" spans="1:6" ht="13.5">
      <c r="A47" s="262" t="s">
        <v>5</v>
      </c>
      <c r="B47" s="198">
        <v>4.5</v>
      </c>
      <c r="C47" s="198">
        <v>4.5</v>
      </c>
      <c r="D47" s="200">
        <f t="shared" si="0"/>
        <v>100</v>
      </c>
      <c r="E47" s="198">
        <v>4.5</v>
      </c>
      <c r="F47" s="210">
        <f t="shared" si="1"/>
        <v>100</v>
      </c>
    </row>
    <row r="48" spans="1:6" ht="13.5">
      <c r="A48" s="262" t="s">
        <v>6</v>
      </c>
      <c r="B48" s="198">
        <v>24.3</v>
      </c>
      <c r="C48" s="198">
        <v>28</v>
      </c>
      <c r="D48" s="200">
        <f t="shared" si="0"/>
        <v>115.22633744855966</v>
      </c>
      <c r="E48" s="198">
        <v>28.1</v>
      </c>
      <c r="F48" s="210">
        <f t="shared" si="1"/>
        <v>100.35714285714286</v>
      </c>
    </row>
    <row r="49" spans="1:6" ht="13.5">
      <c r="A49" s="262" t="s">
        <v>28</v>
      </c>
      <c r="B49" s="198">
        <v>3.6</v>
      </c>
      <c r="C49" s="198">
        <v>3.3</v>
      </c>
      <c r="D49" s="200">
        <f t="shared" si="0"/>
        <v>91.66666666666666</v>
      </c>
      <c r="E49" s="198">
        <v>3.8</v>
      </c>
      <c r="F49" s="210">
        <f t="shared" si="1"/>
        <v>115.15151515151516</v>
      </c>
    </row>
    <row r="50" spans="1:6" ht="13.5">
      <c r="A50" s="262" t="s">
        <v>38</v>
      </c>
      <c r="B50" s="198">
        <f>B51+B52+B53</f>
        <v>0.5</v>
      </c>
      <c r="C50" s="198">
        <f>C51+C52+C53</f>
        <v>0.9</v>
      </c>
      <c r="D50" s="200">
        <f t="shared" si="0"/>
        <v>180</v>
      </c>
      <c r="E50" s="198">
        <f>E51+E52+E53</f>
        <v>0.9</v>
      </c>
      <c r="F50" s="210">
        <f t="shared" si="1"/>
        <v>100</v>
      </c>
    </row>
    <row r="51" spans="1:6" ht="13.5">
      <c r="A51" s="266" t="s">
        <v>87</v>
      </c>
      <c r="B51" s="198"/>
      <c r="C51" s="198"/>
      <c r="D51" s="200"/>
      <c r="E51" s="198"/>
      <c r="F51" s="210"/>
    </row>
    <row r="52" spans="1:6" ht="27.75">
      <c r="A52" s="266" t="s">
        <v>88</v>
      </c>
      <c r="B52" s="198"/>
      <c r="C52" s="198"/>
      <c r="D52" s="200"/>
      <c r="E52" s="198"/>
      <c r="F52" s="210"/>
    </row>
    <row r="53" spans="1:6" ht="13.5">
      <c r="A53" s="266" t="s">
        <v>91</v>
      </c>
      <c r="B53" s="198">
        <v>0.5</v>
      </c>
      <c r="C53" s="198">
        <v>0.9</v>
      </c>
      <c r="D53" s="200">
        <f t="shared" si="0"/>
        <v>180</v>
      </c>
      <c r="E53" s="198">
        <v>0.9</v>
      </c>
      <c r="F53" s="210">
        <f t="shared" si="1"/>
        <v>100</v>
      </c>
    </row>
    <row r="54" spans="1:6" ht="13.5">
      <c r="A54" s="262" t="s">
        <v>39</v>
      </c>
      <c r="B54" s="198">
        <f>B55+B56+B57</f>
        <v>1.6</v>
      </c>
      <c r="C54" s="198">
        <f>C55+C56+C57</f>
        <v>1.8</v>
      </c>
      <c r="D54" s="200">
        <f t="shared" si="0"/>
        <v>112.5</v>
      </c>
      <c r="E54" s="198">
        <v>1.9</v>
      </c>
      <c r="F54" s="210">
        <f t="shared" si="1"/>
        <v>105.55555555555556</v>
      </c>
    </row>
    <row r="55" spans="1:6" ht="13.5">
      <c r="A55" s="266" t="s">
        <v>87</v>
      </c>
      <c r="B55" s="198"/>
      <c r="C55" s="198">
        <v>0.2</v>
      </c>
      <c r="D55" s="200"/>
      <c r="E55" s="198">
        <v>0.2</v>
      </c>
      <c r="F55" s="210"/>
    </row>
    <row r="56" spans="1:6" ht="27.75">
      <c r="A56" s="266" t="s">
        <v>88</v>
      </c>
      <c r="B56" s="198">
        <v>0.6</v>
      </c>
      <c r="C56" s="198">
        <v>0.6</v>
      </c>
      <c r="D56" s="200">
        <f t="shared" si="0"/>
        <v>100</v>
      </c>
      <c r="E56" s="198">
        <v>0.65</v>
      </c>
      <c r="F56" s="210">
        <f t="shared" si="1"/>
        <v>108.33333333333334</v>
      </c>
    </row>
    <row r="57" spans="1:6" ht="13.5">
      <c r="A57" s="266" t="s">
        <v>91</v>
      </c>
      <c r="B57" s="198">
        <v>1</v>
      </c>
      <c r="C57" s="198">
        <v>1</v>
      </c>
      <c r="D57" s="200">
        <f t="shared" si="0"/>
        <v>100</v>
      </c>
      <c r="E57" s="198">
        <v>1.1</v>
      </c>
      <c r="F57" s="210">
        <f t="shared" si="1"/>
        <v>110.00000000000001</v>
      </c>
    </row>
    <row r="58" spans="1:6" ht="13.5">
      <c r="A58" s="265" t="s">
        <v>66</v>
      </c>
      <c r="B58" s="198">
        <f>B59+B60+B61</f>
        <v>0.5</v>
      </c>
      <c r="C58" s="198">
        <v>0.5</v>
      </c>
      <c r="D58" s="200">
        <f t="shared" si="0"/>
        <v>100</v>
      </c>
      <c r="E58" s="198">
        <v>0.5</v>
      </c>
      <c r="F58" s="210">
        <f t="shared" si="1"/>
        <v>100</v>
      </c>
    </row>
    <row r="59" spans="1:6" ht="13.5">
      <c r="A59" s="266" t="s">
        <v>87</v>
      </c>
      <c r="B59" s="198">
        <v>0.3</v>
      </c>
      <c r="C59" s="198">
        <v>0.2</v>
      </c>
      <c r="D59" s="200">
        <f t="shared" si="0"/>
        <v>66.66666666666667</v>
      </c>
      <c r="E59" s="198">
        <v>0.3</v>
      </c>
      <c r="F59" s="210">
        <f t="shared" si="1"/>
        <v>149.99999999999997</v>
      </c>
    </row>
    <row r="60" spans="1:6" ht="27.75">
      <c r="A60" s="266" t="s">
        <v>88</v>
      </c>
      <c r="B60" s="198"/>
      <c r="C60" s="198"/>
      <c r="D60" s="200"/>
      <c r="E60" s="198"/>
      <c r="F60" s="210"/>
    </row>
    <row r="61" spans="1:6" ht="13.5">
      <c r="A61" s="266" t="s">
        <v>91</v>
      </c>
      <c r="B61" s="198">
        <v>0.2</v>
      </c>
      <c r="C61" s="198">
        <v>0.1</v>
      </c>
      <c r="D61" s="200">
        <f t="shared" si="0"/>
        <v>50</v>
      </c>
      <c r="E61" s="198">
        <v>0.2</v>
      </c>
      <c r="F61" s="210">
        <f t="shared" si="1"/>
        <v>200</v>
      </c>
    </row>
    <row r="62" spans="1:6" ht="13.5">
      <c r="A62" s="262" t="s">
        <v>40</v>
      </c>
      <c r="B62" s="207">
        <v>4</v>
      </c>
      <c r="C62" s="198">
        <v>3.1</v>
      </c>
      <c r="D62" s="200">
        <f t="shared" si="0"/>
        <v>77.5</v>
      </c>
      <c r="E62" s="198">
        <v>3.2</v>
      </c>
      <c r="F62" s="210">
        <f t="shared" si="1"/>
        <v>103.2258064516129</v>
      </c>
    </row>
    <row r="63" spans="1:6" ht="13.5">
      <c r="A63" s="266" t="s">
        <v>87</v>
      </c>
      <c r="B63" s="208">
        <v>3.88</v>
      </c>
      <c r="C63" s="198">
        <f>C62-C64-C65</f>
        <v>2.78</v>
      </c>
      <c r="D63" s="200">
        <f t="shared" si="0"/>
        <v>71.64948453608247</v>
      </c>
      <c r="E63" s="198">
        <f>E62-E64-E65</f>
        <v>2.88</v>
      </c>
      <c r="F63" s="210">
        <f t="shared" si="1"/>
        <v>103.59712230215827</v>
      </c>
    </row>
    <row r="64" spans="1:6" ht="27.75">
      <c r="A64" s="266" t="s">
        <v>88</v>
      </c>
      <c r="B64" s="198">
        <v>0.12</v>
      </c>
      <c r="C64" s="198">
        <v>0.12</v>
      </c>
      <c r="D64" s="200"/>
      <c r="E64" s="198">
        <v>0.12</v>
      </c>
      <c r="F64" s="210"/>
    </row>
    <row r="65" spans="1:6" ht="13.5">
      <c r="A65" s="266" t="s">
        <v>91</v>
      </c>
      <c r="B65" s="208">
        <v>0.12</v>
      </c>
      <c r="C65" s="198">
        <v>0.2</v>
      </c>
      <c r="D65" s="200">
        <f t="shared" si="0"/>
        <v>166.66666666666669</v>
      </c>
      <c r="E65" s="198">
        <v>0.2</v>
      </c>
      <c r="F65" s="210">
        <f t="shared" si="1"/>
        <v>100</v>
      </c>
    </row>
    <row r="66" spans="1:6" ht="13.5">
      <c r="A66" s="262" t="s">
        <v>41</v>
      </c>
      <c r="B66" s="198">
        <v>17.1</v>
      </c>
      <c r="C66" s="198">
        <f>C67+C68+C69</f>
        <v>18.617</v>
      </c>
      <c r="D66" s="200">
        <f t="shared" si="0"/>
        <v>108.87134502923976</v>
      </c>
      <c r="E66" s="198">
        <f>E67+E68+E69</f>
        <v>18.94</v>
      </c>
      <c r="F66" s="210">
        <f t="shared" si="1"/>
        <v>101.73497341139819</v>
      </c>
    </row>
    <row r="67" spans="1:6" ht="13.5">
      <c r="A67" s="266" t="s">
        <v>87</v>
      </c>
      <c r="B67" s="198">
        <v>16.2</v>
      </c>
      <c r="C67" s="198">
        <v>17.8</v>
      </c>
      <c r="D67" s="200">
        <f t="shared" si="0"/>
        <v>109.87654320987654</v>
      </c>
      <c r="E67" s="198">
        <v>18.108</v>
      </c>
      <c r="F67" s="210">
        <f t="shared" si="1"/>
        <v>101.73033707865169</v>
      </c>
    </row>
    <row r="68" spans="1:6" ht="27.75">
      <c r="A68" s="266" t="s">
        <v>88</v>
      </c>
      <c r="B68" s="198">
        <v>0.089</v>
      </c>
      <c r="C68" s="198">
        <v>0.09</v>
      </c>
      <c r="D68" s="200"/>
      <c r="E68" s="198">
        <v>0.09</v>
      </c>
      <c r="F68" s="210"/>
    </row>
    <row r="69" spans="1:6" ht="13.5">
      <c r="A69" s="266" t="s">
        <v>91</v>
      </c>
      <c r="B69" s="198">
        <v>0.8</v>
      </c>
      <c r="C69" s="198">
        <v>0.727</v>
      </c>
      <c r="D69" s="200">
        <f t="shared" si="0"/>
        <v>90.875</v>
      </c>
      <c r="E69" s="198">
        <v>0.742</v>
      </c>
      <c r="F69" s="210">
        <f t="shared" si="1"/>
        <v>102.06327372764787</v>
      </c>
    </row>
    <row r="70" spans="1:6" ht="13.5">
      <c r="A70" s="262" t="s">
        <v>42</v>
      </c>
      <c r="B70" s="198">
        <v>1.1</v>
      </c>
      <c r="C70" s="198">
        <v>1.2</v>
      </c>
      <c r="D70" s="200">
        <f t="shared" si="0"/>
        <v>109.09090909090908</v>
      </c>
      <c r="E70" s="198">
        <v>1.3</v>
      </c>
      <c r="F70" s="210">
        <f t="shared" si="1"/>
        <v>108.33333333333334</v>
      </c>
    </row>
    <row r="71" spans="1:6" ht="13.5">
      <c r="A71" s="266" t="s">
        <v>87</v>
      </c>
      <c r="B71" s="198"/>
      <c r="C71" s="198"/>
      <c r="D71" s="200"/>
      <c r="E71" s="198"/>
      <c r="F71" s="210"/>
    </row>
    <row r="72" spans="1:6" ht="27.75">
      <c r="A72" s="266" t="s">
        <v>88</v>
      </c>
      <c r="B72" s="198"/>
      <c r="C72" s="198"/>
      <c r="D72" s="200"/>
      <c r="E72" s="198"/>
      <c r="F72" s="210"/>
    </row>
    <row r="73" spans="1:6" ht="13.5">
      <c r="A73" s="266" t="s">
        <v>91</v>
      </c>
      <c r="B73" s="198">
        <v>1.1</v>
      </c>
      <c r="C73" s="198">
        <v>1.2</v>
      </c>
      <c r="D73" s="200">
        <f t="shared" si="0"/>
        <v>109.09090909090908</v>
      </c>
      <c r="E73" s="198">
        <v>1.3</v>
      </c>
      <c r="F73" s="210">
        <f t="shared" si="1"/>
        <v>108.33333333333334</v>
      </c>
    </row>
    <row r="74" spans="1:6" ht="27.75">
      <c r="A74" s="265" t="s">
        <v>67</v>
      </c>
      <c r="B74" s="198"/>
      <c r="C74" s="198"/>
      <c r="D74" s="200"/>
      <c r="E74" s="198"/>
      <c r="F74" s="210"/>
    </row>
    <row r="75" spans="1:6" ht="13.5">
      <c r="A75" s="266" t="s">
        <v>87</v>
      </c>
      <c r="B75" s="198"/>
      <c r="C75" s="198"/>
      <c r="D75" s="200"/>
      <c r="E75" s="198"/>
      <c r="F75" s="210"/>
    </row>
    <row r="76" spans="1:6" ht="27.75">
      <c r="A76" s="266" t="s">
        <v>88</v>
      </c>
      <c r="B76" s="198"/>
      <c r="C76" s="198"/>
      <c r="D76" s="200"/>
      <c r="E76" s="198"/>
      <c r="F76" s="210"/>
    </row>
    <row r="77" spans="1:6" ht="13.5">
      <c r="A77" s="266" t="s">
        <v>91</v>
      </c>
      <c r="B77" s="198"/>
      <c r="C77" s="198"/>
      <c r="D77" s="200"/>
      <c r="E77" s="198"/>
      <c r="F77" s="210"/>
    </row>
    <row r="78" spans="1:6" ht="27.75">
      <c r="A78" s="188" t="s">
        <v>85</v>
      </c>
      <c r="B78" s="198"/>
      <c r="C78" s="198"/>
      <c r="D78" s="200"/>
      <c r="E78" s="198"/>
      <c r="F78" s="210"/>
    </row>
    <row r="79" spans="1:6" ht="13.5">
      <c r="A79" s="262" t="s">
        <v>86</v>
      </c>
      <c r="B79" s="198">
        <f>B80+B81+B82</f>
        <v>9702</v>
      </c>
      <c r="C79" s="198">
        <f>C80+C81+C82</f>
        <v>9700</v>
      </c>
      <c r="D79" s="200">
        <f aca="true" t="shared" si="2" ref="D79:D139">C79/B79*100</f>
        <v>99.9793856936714</v>
      </c>
      <c r="E79" s="198">
        <f>E80+E81+E82</f>
        <v>10376</v>
      </c>
      <c r="F79" s="210">
        <f aca="true" t="shared" si="3" ref="F79:F139">E79/C79*100</f>
        <v>106.96907216494847</v>
      </c>
    </row>
    <row r="80" spans="1:6" ht="13.5">
      <c r="A80" s="266" t="s">
        <v>87</v>
      </c>
      <c r="B80" s="198">
        <v>9599</v>
      </c>
      <c r="C80" s="198">
        <v>9600</v>
      </c>
      <c r="D80" s="200">
        <f t="shared" si="2"/>
        <v>100.01041775184916</v>
      </c>
      <c r="E80" s="198">
        <v>10274</v>
      </c>
      <c r="F80" s="210">
        <f t="shared" si="3"/>
        <v>107.02083333333334</v>
      </c>
    </row>
    <row r="81" spans="1:6" ht="27.75">
      <c r="A81" s="266" t="s">
        <v>88</v>
      </c>
      <c r="B81" s="198">
        <v>55</v>
      </c>
      <c r="C81" s="198">
        <v>55</v>
      </c>
      <c r="D81" s="200">
        <f t="shared" si="2"/>
        <v>100</v>
      </c>
      <c r="E81" s="198">
        <v>55</v>
      </c>
      <c r="F81" s="210">
        <f t="shared" si="3"/>
        <v>100</v>
      </c>
    </row>
    <row r="82" spans="1:6" ht="13.5">
      <c r="A82" s="266" t="s">
        <v>91</v>
      </c>
      <c r="B82" s="198">
        <v>48</v>
      </c>
      <c r="C82" s="198">
        <v>45</v>
      </c>
      <c r="D82" s="200">
        <f t="shared" si="2"/>
        <v>93.75</v>
      </c>
      <c r="E82" s="198">
        <v>47</v>
      </c>
      <c r="F82" s="210">
        <f t="shared" si="3"/>
        <v>104.44444444444446</v>
      </c>
    </row>
    <row r="83" spans="1:6" ht="27.75">
      <c r="A83" s="267" t="s">
        <v>92</v>
      </c>
      <c r="B83" s="198">
        <f>B84+B85+B86</f>
        <v>2770</v>
      </c>
      <c r="C83" s="198">
        <f>C84+C85+C86</f>
        <v>2861</v>
      </c>
      <c r="D83" s="200">
        <f t="shared" si="2"/>
        <v>103.28519855595668</v>
      </c>
      <c r="E83" s="198">
        <v>2871</v>
      </c>
      <c r="F83" s="210">
        <f t="shared" si="3"/>
        <v>100.34952813701503</v>
      </c>
    </row>
    <row r="84" spans="1:6" ht="27.75">
      <c r="A84" s="268" t="s">
        <v>87</v>
      </c>
      <c r="B84" s="198">
        <v>2721</v>
      </c>
      <c r="C84" s="198">
        <v>2825</v>
      </c>
      <c r="D84" s="200">
        <f t="shared" si="2"/>
        <v>103.82212421903712</v>
      </c>
      <c r="E84" s="198">
        <f>E83-E85-E86</f>
        <v>2831</v>
      </c>
      <c r="F84" s="210">
        <f t="shared" si="3"/>
        <v>100.21238938053096</v>
      </c>
    </row>
    <row r="85" spans="1:6" ht="42">
      <c r="A85" s="268" t="s">
        <v>88</v>
      </c>
      <c r="B85" s="198">
        <v>24</v>
      </c>
      <c r="C85" s="198">
        <v>24</v>
      </c>
      <c r="D85" s="200">
        <f t="shared" si="2"/>
        <v>100</v>
      </c>
      <c r="E85" s="198">
        <v>24</v>
      </c>
      <c r="F85" s="210">
        <f t="shared" si="3"/>
        <v>100</v>
      </c>
    </row>
    <row r="86" spans="1:6" ht="27.75">
      <c r="A86" s="268" t="s">
        <v>91</v>
      </c>
      <c r="B86" s="198">
        <v>25</v>
      </c>
      <c r="C86" s="198">
        <v>12</v>
      </c>
      <c r="D86" s="200">
        <f t="shared" si="2"/>
        <v>48</v>
      </c>
      <c r="E86" s="198">
        <v>16</v>
      </c>
      <c r="F86" s="210">
        <f t="shared" si="3"/>
        <v>133.33333333333331</v>
      </c>
    </row>
    <row r="87" spans="1:6" ht="13.5">
      <c r="A87" s="262" t="s">
        <v>93</v>
      </c>
      <c r="B87" s="198">
        <f>B88+B89+B90</f>
        <v>32667</v>
      </c>
      <c r="C87" s="198">
        <f>C88+C89+C90</f>
        <v>36714</v>
      </c>
      <c r="D87" s="200">
        <f t="shared" si="2"/>
        <v>112.38864909541739</v>
      </c>
      <c r="E87" s="198">
        <f>E88+E89+E90</f>
        <v>38528</v>
      </c>
      <c r="F87" s="210">
        <f t="shared" si="3"/>
        <v>104.94089448166912</v>
      </c>
    </row>
    <row r="88" spans="1:6" ht="13.5">
      <c r="A88" s="266" t="s">
        <v>87</v>
      </c>
      <c r="B88" s="198">
        <v>32092</v>
      </c>
      <c r="C88" s="198">
        <v>36143</v>
      </c>
      <c r="D88" s="200">
        <f t="shared" si="2"/>
        <v>112.62308363455067</v>
      </c>
      <c r="E88" s="198">
        <v>37942</v>
      </c>
      <c r="F88" s="210">
        <f t="shared" si="3"/>
        <v>104.97745068201311</v>
      </c>
    </row>
    <row r="89" spans="1:6" ht="27.75">
      <c r="A89" s="266" t="s">
        <v>88</v>
      </c>
      <c r="B89" s="198">
        <v>155</v>
      </c>
      <c r="C89" s="198">
        <v>159</v>
      </c>
      <c r="D89" s="200">
        <f t="shared" si="2"/>
        <v>102.58064516129033</v>
      </c>
      <c r="E89" s="198">
        <v>166</v>
      </c>
      <c r="F89" s="210">
        <f t="shared" si="3"/>
        <v>104.40251572327044</v>
      </c>
    </row>
    <row r="90" spans="1:6" ht="13.5">
      <c r="A90" s="266" t="s">
        <v>91</v>
      </c>
      <c r="B90" s="198">
        <v>420</v>
      </c>
      <c r="C90" s="198">
        <v>412</v>
      </c>
      <c r="D90" s="200">
        <f t="shared" si="2"/>
        <v>98.09523809523809</v>
      </c>
      <c r="E90" s="198">
        <v>420</v>
      </c>
      <c r="F90" s="210">
        <f t="shared" si="3"/>
        <v>101.94174757281553</v>
      </c>
    </row>
    <row r="91" spans="1:6" ht="13.5">
      <c r="A91" s="262" t="s">
        <v>94</v>
      </c>
      <c r="B91" s="198">
        <v>363</v>
      </c>
      <c r="C91" s="198">
        <v>380</v>
      </c>
      <c r="D91" s="200">
        <f t="shared" si="2"/>
        <v>104.6831955922865</v>
      </c>
      <c r="E91" s="198">
        <v>380</v>
      </c>
      <c r="F91" s="210">
        <f t="shared" si="3"/>
        <v>100</v>
      </c>
    </row>
    <row r="92" spans="1:6" ht="13.5">
      <c r="A92" s="262" t="s">
        <v>95</v>
      </c>
      <c r="B92" s="198">
        <v>742.3</v>
      </c>
      <c r="C92" s="198">
        <v>274.7</v>
      </c>
      <c r="D92" s="200">
        <f t="shared" si="2"/>
        <v>37.00660110467466</v>
      </c>
      <c r="E92" s="198">
        <v>374.3</v>
      </c>
      <c r="F92" s="210">
        <f t="shared" si="3"/>
        <v>136.25773571168548</v>
      </c>
    </row>
    <row r="93" spans="1:6" ht="13.5">
      <c r="A93" s="262"/>
      <c r="B93" s="198"/>
      <c r="C93" s="198"/>
      <c r="D93" s="200"/>
      <c r="E93" s="198"/>
      <c r="F93" s="210"/>
    </row>
    <row r="94" spans="1:6" ht="13.5">
      <c r="A94" s="263" t="s">
        <v>59</v>
      </c>
      <c r="B94" s="276">
        <v>5020000</v>
      </c>
      <c r="C94" s="276">
        <v>5545000</v>
      </c>
      <c r="D94" s="200">
        <f t="shared" si="2"/>
        <v>110.45816733067728</v>
      </c>
      <c r="E94" s="198">
        <v>6115490</v>
      </c>
      <c r="F94" s="210">
        <f t="shared" si="3"/>
        <v>110.28836789900811</v>
      </c>
    </row>
    <row r="95" spans="1:6" ht="13.5">
      <c r="A95" s="263" t="s">
        <v>60</v>
      </c>
      <c r="B95" s="276">
        <v>65610</v>
      </c>
      <c r="C95" s="276">
        <v>75693.66</v>
      </c>
      <c r="D95" s="200">
        <f t="shared" si="2"/>
        <v>115.36909007773207</v>
      </c>
      <c r="E95" s="198">
        <v>87060</v>
      </c>
      <c r="F95" s="210">
        <f t="shared" si="3"/>
        <v>115.01623781965358</v>
      </c>
    </row>
    <row r="96" spans="1:6" ht="13.5">
      <c r="A96" s="263" t="s">
        <v>61</v>
      </c>
      <c r="B96" s="276">
        <v>985800</v>
      </c>
      <c r="C96" s="276">
        <v>1154140</v>
      </c>
      <c r="D96" s="200">
        <f t="shared" si="2"/>
        <v>117.07648610265775</v>
      </c>
      <c r="E96" s="198">
        <v>1303000</v>
      </c>
      <c r="F96" s="210">
        <f t="shared" si="3"/>
        <v>112.89791533089573</v>
      </c>
    </row>
    <row r="97" spans="1:6" ht="42">
      <c r="A97" s="263" t="s">
        <v>62</v>
      </c>
      <c r="B97" s="198">
        <v>14500</v>
      </c>
      <c r="C97" s="198">
        <v>16800</v>
      </c>
      <c r="D97" s="200">
        <f t="shared" si="2"/>
        <v>115.86206896551725</v>
      </c>
      <c r="E97" s="198">
        <v>19100</v>
      </c>
      <c r="F97" s="210">
        <f t="shared" si="3"/>
        <v>113.69047619047619</v>
      </c>
    </row>
    <row r="98" spans="1:6" ht="27.75">
      <c r="A98" s="263" t="s">
        <v>63</v>
      </c>
      <c r="B98" s="198">
        <v>804100</v>
      </c>
      <c r="C98" s="198">
        <v>798240</v>
      </c>
      <c r="D98" s="200">
        <f t="shared" si="2"/>
        <v>99.27123492102973</v>
      </c>
      <c r="E98" s="198">
        <v>879700</v>
      </c>
      <c r="F98" s="210">
        <f t="shared" si="3"/>
        <v>110.20495089196231</v>
      </c>
    </row>
    <row r="99" spans="1:6" ht="27.75">
      <c r="A99" s="263" t="s">
        <v>64</v>
      </c>
      <c r="B99" s="198">
        <v>1249415</v>
      </c>
      <c r="C99" s="198">
        <v>1557780</v>
      </c>
      <c r="D99" s="200">
        <f t="shared" si="2"/>
        <v>124.68075059127672</v>
      </c>
      <c r="E99" s="198">
        <v>1927520</v>
      </c>
      <c r="F99" s="210">
        <f t="shared" si="3"/>
        <v>123.73505886582188</v>
      </c>
    </row>
    <row r="100" spans="1:6" ht="27.75">
      <c r="A100" s="263" t="s">
        <v>68</v>
      </c>
      <c r="B100" s="198">
        <v>670800</v>
      </c>
      <c r="C100" s="198">
        <v>529512.8</v>
      </c>
      <c r="D100" s="200">
        <f t="shared" si="2"/>
        <v>78.93750745378652</v>
      </c>
      <c r="E100" s="198">
        <v>578760.6</v>
      </c>
      <c r="F100" s="210">
        <f t="shared" si="3"/>
        <v>109.30058725681417</v>
      </c>
    </row>
    <row r="101" spans="1:6" ht="13.5">
      <c r="A101" s="188" t="s">
        <v>7</v>
      </c>
      <c r="B101" s="198"/>
      <c r="C101" s="198"/>
      <c r="D101" s="200"/>
      <c r="E101" s="198"/>
      <c r="F101" s="210"/>
    </row>
    <row r="102" spans="1:6" ht="27.75">
      <c r="A102" s="262" t="s">
        <v>8</v>
      </c>
      <c r="B102" s="198">
        <v>2.698</v>
      </c>
      <c r="C102" s="198">
        <v>2.743</v>
      </c>
      <c r="D102" s="200">
        <f t="shared" si="2"/>
        <v>101.66790214974056</v>
      </c>
      <c r="E102" s="198">
        <v>3.052</v>
      </c>
      <c r="F102" s="210">
        <f t="shared" si="3"/>
        <v>111.26503827925629</v>
      </c>
    </row>
    <row r="103" spans="1:6" ht="13.5">
      <c r="A103" s="269" t="s">
        <v>9</v>
      </c>
      <c r="B103" s="198"/>
      <c r="C103" s="198"/>
      <c r="D103" s="200"/>
      <c r="E103" s="198"/>
      <c r="F103" s="210"/>
    </row>
    <row r="104" spans="1:6" ht="13.5">
      <c r="A104" s="262" t="s">
        <v>10</v>
      </c>
      <c r="B104" s="198">
        <v>4.553</v>
      </c>
      <c r="C104" s="198">
        <v>4.56</v>
      </c>
      <c r="D104" s="200">
        <f t="shared" si="2"/>
        <v>100.15374478365912</v>
      </c>
      <c r="E104" s="198">
        <v>4.642</v>
      </c>
      <c r="F104" s="210">
        <f t="shared" si="3"/>
        <v>101.7982456140351</v>
      </c>
    </row>
    <row r="105" spans="1:6" ht="27.75">
      <c r="A105" s="262" t="s">
        <v>11</v>
      </c>
      <c r="B105" s="198">
        <v>0</v>
      </c>
      <c r="C105" s="198">
        <v>0</v>
      </c>
      <c r="D105" s="200"/>
      <c r="E105" s="198">
        <v>0</v>
      </c>
      <c r="F105" s="210"/>
    </row>
    <row r="106" spans="1:6" ht="27.75">
      <c r="A106" s="262" t="s">
        <v>12</v>
      </c>
      <c r="B106" s="198">
        <v>1.697</v>
      </c>
      <c r="C106" s="198">
        <v>1.651</v>
      </c>
      <c r="D106" s="200">
        <f t="shared" si="2"/>
        <v>97.28933411903358</v>
      </c>
      <c r="E106" s="198">
        <v>1.745</v>
      </c>
      <c r="F106" s="210">
        <f t="shared" si="3"/>
        <v>105.69351907934586</v>
      </c>
    </row>
    <row r="107" spans="1:6" ht="27.75">
      <c r="A107" s="262" t="s">
        <v>13</v>
      </c>
      <c r="B107" s="198">
        <v>0.185</v>
      </c>
      <c r="C107" s="198">
        <v>0.14</v>
      </c>
      <c r="D107" s="200">
        <f t="shared" si="2"/>
        <v>75.67567567567568</v>
      </c>
      <c r="E107" s="198">
        <v>0.12</v>
      </c>
      <c r="F107" s="210">
        <f t="shared" si="3"/>
        <v>85.7142857142857</v>
      </c>
    </row>
    <row r="108" spans="1:6" ht="13.5">
      <c r="A108" s="269" t="s">
        <v>14</v>
      </c>
      <c r="B108" s="198"/>
      <c r="C108" s="198"/>
      <c r="D108" s="200"/>
      <c r="E108" s="198"/>
      <c r="F108" s="210"/>
    </row>
    <row r="109" spans="1:6" ht="27.75">
      <c r="A109" s="266" t="s">
        <v>12</v>
      </c>
      <c r="B109" s="198">
        <v>0.531</v>
      </c>
      <c r="C109" s="198">
        <v>0.516</v>
      </c>
      <c r="D109" s="200">
        <f t="shared" si="2"/>
        <v>97.17514124293784</v>
      </c>
      <c r="E109" s="198">
        <v>0.545</v>
      </c>
      <c r="F109" s="210">
        <f t="shared" si="3"/>
        <v>105.6201550387597</v>
      </c>
    </row>
    <row r="110" spans="1:6" ht="27.75">
      <c r="A110" s="266" t="s">
        <v>13</v>
      </c>
      <c r="B110" s="198">
        <v>0.087</v>
      </c>
      <c r="C110" s="198">
        <v>0.066</v>
      </c>
      <c r="D110" s="200">
        <f t="shared" si="2"/>
        <v>75.86206896551725</v>
      </c>
      <c r="E110" s="198">
        <v>0.057</v>
      </c>
      <c r="F110" s="210">
        <f t="shared" si="3"/>
        <v>86.36363636363636</v>
      </c>
    </row>
    <row r="111" spans="1:6" ht="42">
      <c r="A111" s="262" t="s">
        <v>15</v>
      </c>
      <c r="B111" s="198">
        <v>91.1</v>
      </c>
      <c r="C111" s="198">
        <v>92.4</v>
      </c>
      <c r="D111" s="200">
        <f t="shared" si="2"/>
        <v>101.42700329308454</v>
      </c>
      <c r="E111" s="198">
        <v>92.8</v>
      </c>
      <c r="F111" s="210">
        <f t="shared" si="3"/>
        <v>100.43290043290042</v>
      </c>
    </row>
    <row r="112" spans="1:6" ht="13.5">
      <c r="A112" s="269" t="s">
        <v>16</v>
      </c>
      <c r="B112" s="198"/>
      <c r="C112" s="198"/>
      <c r="D112" s="200"/>
      <c r="E112" s="198"/>
      <c r="F112" s="210"/>
    </row>
    <row r="113" spans="1:6" ht="27.75">
      <c r="A113" s="262" t="s">
        <v>17</v>
      </c>
      <c r="B113" s="198">
        <v>19.1268</v>
      </c>
      <c r="C113" s="198">
        <v>24.955</v>
      </c>
      <c r="D113" s="200">
        <f t="shared" si="2"/>
        <v>130.47138047138048</v>
      </c>
      <c r="E113" s="198">
        <v>25.18</v>
      </c>
      <c r="F113" s="210">
        <f t="shared" si="3"/>
        <v>100.90162292125827</v>
      </c>
    </row>
    <row r="114" spans="1:6" ht="42">
      <c r="A114" s="262" t="s">
        <v>18</v>
      </c>
      <c r="B114" s="198">
        <v>19.1268</v>
      </c>
      <c r="C114" s="198">
        <v>24.955</v>
      </c>
      <c r="D114" s="200">
        <f t="shared" si="2"/>
        <v>130.47138047138048</v>
      </c>
      <c r="E114" s="198">
        <v>25.18</v>
      </c>
      <c r="F114" s="210">
        <f t="shared" si="3"/>
        <v>100.90162292125827</v>
      </c>
    </row>
    <row r="115" spans="1:6" ht="13.5">
      <c r="A115" s="262" t="s">
        <v>19</v>
      </c>
      <c r="B115" s="198"/>
      <c r="C115" s="198"/>
      <c r="D115" s="200"/>
      <c r="E115" s="198"/>
      <c r="F115" s="210"/>
    </row>
    <row r="116" spans="1:6" ht="13.5">
      <c r="A116" s="262" t="s">
        <v>20</v>
      </c>
      <c r="B116" s="198"/>
      <c r="C116" s="198"/>
      <c r="D116" s="200"/>
      <c r="E116" s="198"/>
      <c r="F116" s="210"/>
    </row>
    <row r="117" spans="1:6" ht="27.75">
      <c r="A117" s="262" t="s">
        <v>21</v>
      </c>
      <c r="B117" s="198"/>
      <c r="C117" s="198"/>
      <c r="D117" s="200"/>
      <c r="E117" s="198"/>
      <c r="F117" s="210"/>
    </row>
    <row r="118" spans="1:6" ht="27.75">
      <c r="A118" s="262" t="s">
        <v>22</v>
      </c>
      <c r="B118" s="198">
        <v>25.5</v>
      </c>
      <c r="C118" s="200">
        <v>26.1</v>
      </c>
      <c r="D118" s="200">
        <f t="shared" si="2"/>
        <v>102.35294117647061</v>
      </c>
      <c r="E118" s="204">
        <v>26.68</v>
      </c>
      <c r="F118" s="210">
        <f t="shared" si="3"/>
        <v>102.22222222222221</v>
      </c>
    </row>
    <row r="119" spans="1:6" ht="27.75">
      <c r="A119" s="269" t="s">
        <v>23</v>
      </c>
      <c r="B119" s="198"/>
      <c r="C119" s="198"/>
      <c r="D119" s="200"/>
      <c r="E119" s="198"/>
      <c r="F119" s="210"/>
    </row>
    <row r="120" spans="1:6" ht="13.5">
      <c r="A120" s="262" t="s">
        <v>32</v>
      </c>
      <c r="B120" s="198">
        <v>11.8</v>
      </c>
      <c r="C120" s="198">
        <v>11.85</v>
      </c>
      <c r="D120" s="200">
        <f t="shared" si="2"/>
        <v>100.42372881355932</v>
      </c>
      <c r="E120" s="198">
        <v>11.9</v>
      </c>
      <c r="F120" s="210">
        <f t="shared" si="3"/>
        <v>100.42194092827006</v>
      </c>
    </row>
    <row r="121" spans="1:6" ht="13.5">
      <c r="A121" s="262" t="s">
        <v>98</v>
      </c>
      <c r="B121" s="198">
        <v>498.6</v>
      </c>
      <c r="C121" s="198">
        <v>499.9</v>
      </c>
      <c r="D121" s="200">
        <f t="shared" si="2"/>
        <v>100.26073004412355</v>
      </c>
      <c r="E121" s="198">
        <v>504.3</v>
      </c>
      <c r="F121" s="210">
        <f t="shared" si="3"/>
        <v>100.88017603520704</v>
      </c>
    </row>
    <row r="122" spans="1:6" ht="27.75">
      <c r="A122" s="262" t="s">
        <v>43</v>
      </c>
      <c r="B122" s="198">
        <v>31.9</v>
      </c>
      <c r="C122" s="200">
        <v>32</v>
      </c>
      <c r="D122" s="200">
        <f t="shared" si="2"/>
        <v>100.31347962382446</v>
      </c>
      <c r="E122" s="200">
        <v>32</v>
      </c>
      <c r="F122" s="210">
        <f t="shared" si="3"/>
        <v>100</v>
      </c>
    </row>
    <row r="123" spans="1:6" ht="13.5">
      <c r="A123" s="262" t="s">
        <v>33</v>
      </c>
      <c r="B123" s="198">
        <v>4.4</v>
      </c>
      <c r="C123" s="198">
        <v>4.5</v>
      </c>
      <c r="D123" s="200">
        <f t="shared" si="2"/>
        <v>102.27272727272727</v>
      </c>
      <c r="E123" s="198">
        <v>4.6</v>
      </c>
      <c r="F123" s="210">
        <f t="shared" si="3"/>
        <v>102.22222222222221</v>
      </c>
    </row>
    <row r="124" spans="1:6" ht="27.75">
      <c r="A124" s="262" t="s">
        <v>34</v>
      </c>
      <c r="B124" s="198">
        <v>14.4</v>
      </c>
      <c r="C124" s="198">
        <v>14.5</v>
      </c>
      <c r="D124" s="200">
        <f t="shared" si="2"/>
        <v>100.69444444444444</v>
      </c>
      <c r="E124" s="198">
        <v>14.6</v>
      </c>
      <c r="F124" s="210">
        <f t="shared" si="3"/>
        <v>100.6896551724138</v>
      </c>
    </row>
    <row r="125" spans="1:6" ht="42">
      <c r="A125" s="262" t="s">
        <v>44</v>
      </c>
      <c r="B125" s="198">
        <v>8.3</v>
      </c>
      <c r="C125" s="198">
        <v>8.3</v>
      </c>
      <c r="D125" s="200">
        <f t="shared" si="2"/>
        <v>100</v>
      </c>
      <c r="E125" s="198">
        <v>8.3</v>
      </c>
      <c r="F125" s="210">
        <f t="shared" si="3"/>
        <v>100</v>
      </c>
    </row>
    <row r="126" spans="1:6" ht="27.75">
      <c r="A126" s="262" t="s">
        <v>24</v>
      </c>
      <c r="B126" s="200">
        <v>458.7</v>
      </c>
      <c r="C126" s="198">
        <v>448.2</v>
      </c>
      <c r="D126" s="200">
        <f t="shared" si="2"/>
        <v>97.71092217135383</v>
      </c>
      <c r="E126" s="198">
        <v>421.8</v>
      </c>
      <c r="F126" s="210">
        <f t="shared" si="3"/>
        <v>94.10977242302543</v>
      </c>
    </row>
    <row r="127" spans="1:6" ht="27.75">
      <c r="A127" s="262" t="s">
        <v>97</v>
      </c>
      <c r="B127" s="198">
        <v>1450</v>
      </c>
      <c r="C127" s="198">
        <v>1450</v>
      </c>
      <c r="D127" s="200">
        <f t="shared" si="2"/>
        <v>100</v>
      </c>
      <c r="E127" s="198">
        <v>1470</v>
      </c>
      <c r="F127" s="210">
        <f t="shared" si="3"/>
        <v>101.37931034482759</v>
      </c>
    </row>
    <row r="128" spans="1:6" ht="27.75">
      <c r="A128" s="262" t="s">
        <v>82</v>
      </c>
      <c r="B128" s="198">
        <v>518</v>
      </c>
      <c r="C128" s="198">
        <v>961</v>
      </c>
      <c r="D128" s="200">
        <f t="shared" si="2"/>
        <v>185.52123552123552</v>
      </c>
      <c r="E128" s="198">
        <v>1100</v>
      </c>
      <c r="F128" s="210">
        <f t="shared" si="3"/>
        <v>114.46409989594173</v>
      </c>
    </row>
    <row r="129" spans="1:6" ht="27.75">
      <c r="A129" s="262" t="s">
        <v>99</v>
      </c>
      <c r="B129" s="198">
        <v>23.5</v>
      </c>
      <c r="C129" s="198">
        <v>28.6</v>
      </c>
      <c r="D129" s="200">
        <f t="shared" si="2"/>
        <v>121.70212765957447</v>
      </c>
      <c r="E129" s="198">
        <v>30</v>
      </c>
      <c r="F129" s="210">
        <f t="shared" si="3"/>
        <v>104.8951048951049</v>
      </c>
    </row>
    <row r="130" spans="1:6" ht="27.75">
      <c r="A130" s="188" t="s">
        <v>35</v>
      </c>
      <c r="B130" s="198">
        <f>B131+B132+B133+B134</f>
        <v>4035</v>
      </c>
      <c r="C130" s="198">
        <f>C131+C132+C133+C134</f>
        <v>4019</v>
      </c>
      <c r="D130" s="200">
        <f t="shared" si="2"/>
        <v>99.60346964064436</v>
      </c>
      <c r="E130" s="198">
        <f>E131+E132+E133+E134</f>
        <v>4043</v>
      </c>
      <c r="F130" s="210">
        <f t="shared" si="3"/>
        <v>100.59716347350087</v>
      </c>
    </row>
    <row r="131" spans="1:6" ht="27.75">
      <c r="A131" s="266" t="s">
        <v>70</v>
      </c>
      <c r="B131" s="198">
        <v>61</v>
      </c>
      <c r="C131" s="198">
        <v>61</v>
      </c>
      <c r="D131" s="200">
        <f t="shared" si="2"/>
        <v>100</v>
      </c>
      <c r="E131" s="198">
        <v>61</v>
      </c>
      <c r="F131" s="210">
        <f t="shared" si="3"/>
        <v>100</v>
      </c>
    </row>
    <row r="132" spans="1:6" ht="27.75">
      <c r="A132" s="266" t="s">
        <v>71</v>
      </c>
      <c r="B132" s="198">
        <v>83</v>
      </c>
      <c r="C132" s="198">
        <v>83</v>
      </c>
      <c r="D132" s="200">
        <f t="shared" si="2"/>
        <v>100</v>
      </c>
      <c r="E132" s="198">
        <v>83</v>
      </c>
      <c r="F132" s="210">
        <f t="shared" si="3"/>
        <v>100</v>
      </c>
    </row>
    <row r="133" spans="1:6" ht="27.75">
      <c r="A133" s="266" t="s">
        <v>72</v>
      </c>
      <c r="B133" s="198">
        <v>794</v>
      </c>
      <c r="C133" s="198">
        <v>795</v>
      </c>
      <c r="D133" s="200">
        <f t="shared" si="2"/>
        <v>100.12594458438286</v>
      </c>
      <c r="E133" s="198">
        <v>795</v>
      </c>
      <c r="F133" s="210">
        <f t="shared" si="3"/>
        <v>100</v>
      </c>
    </row>
    <row r="134" spans="1:6" ht="13.5">
      <c r="A134" s="266" t="s">
        <v>69</v>
      </c>
      <c r="B134" s="198">
        <v>3097</v>
      </c>
      <c r="C134" s="198">
        <v>3080</v>
      </c>
      <c r="D134" s="200">
        <f t="shared" si="2"/>
        <v>99.45108169195997</v>
      </c>
      <c r="E134" s="198">
        <v>3104</v>
      </c>
      <c r="F134" s="210">
        <f t="shared" si="3"/>
        <v>100.77922077922076</v>
      </c>
    </row>
    <row r="135" spans="1:6" ht="13.5">
      <c r="A135" s="188" t="s">
        <v>73</v>
      </c>
      <c r="B135" s="198"/>
      <c r="C135" s="198"/>
      <c r="D135" s="200"/>
      <c r="E135" s="198"/>
      <c r="F135" s="210"/>
    </row>
    <row r="136" spans="1:6" ht="13.5">
      <c r="A136" s="262" t="s">
        <v>74</v>
      </c>
      <c r="B136" s="198">
        <v>89</v>
      </c>
      <c r="C136" s="198">
        <v>94.2</v>
      </c>
      <c r="D136" s="200">
        <f t="shared" si="2"/>
        <v>105.84269662921348</v>
      </c>
      <c r="E136" s="198">
        <v>94.2</v>
      </c>
      <c r="F136" s="210">
        <f t="shared" si="3"/>
        <v>100</v>
      </c>
    </row>
    <row r="137" spans="1:6" ht="13.5">
      <c r="A137" s="262" t="s">
        <v>75</v>
      </c>
      <c r="B137" s="198">
        <v>158.7</v>
      </c>
      <c r="C137" s="198">
        <v>158.7</v>
      </c>
      <c r="D137" s="200">
        <f t="shared" si="2"/>
        <v>100</v>
      </c>
      <c r="E137" s="198">
        <v>158.7</v>
      </c>
      <c r="F137" s="210">
        <f t="shared" si="3"/>
        <v>100</v>
      </c>
    </row>
    <row r="138" spans="1:6" ht="13.5">
      <c r="A138" s="262" t="s">
        <v>76</v>
      </c>
      <c r="B138" s="198">
        <v>35.7</v>
      </c>
      <c r="C138" s="198">
        <v>35.7</v>
      </c>
      <c r="D138" s="200">
        <f t="shared" si="2"/>
        <v>100</v>
      </c>
      <c r="E138" s="198">
        <v>35.7</v>
      </c>
      <c r="F138" s="210">
        <f t="shared" si="3"/>
        <v>100</v>
      </c>
    </row>
    <row r="139" spans="1:6" ht="27.75">
      <c r="A139" s="262" t="s">
        <v>80</v>
      </c>
      <c r="B139" s="198">
        <v>214.5</v>
      </c>
      <c r="C139" s="198">
        <v>214.5</v>
      </c>
      <c r="D139" s="200">
        <f t="shared" si="2"/>
        <v>100</v>
      </c>
      <c r="E139" s="198">
        <v>214.5</v>
      </c>
      <c r="F139" s="210">
        <f t="shared" si="3"/>
        <v>100</v>
      </c>
    </row>
    <row r="140" spans="1:6" ht="13.5">
      <c r="A140" s="266" t="s">
        <v>77</v>
      </c>
      <c r="B140" s="198">
        <v>214.5</v>
      </c>
      <c r="C140" s="198">
        <v>214.5</v>
      </c>
      <c r="D140" s="200">
        <f>C140/B140*100</f>
        <v>100</v>
      </c>
      <c r="E140" s="198">
        <v>214.5</v>
      </c>
      <c r="F140" s="210">
        <f>E140/C140*100</f>
        <v>100</v>
      </c>
    </row>
    <row r="141" spans="1:6" ht="42">
      <c r="A141" s="265" t="s">
        <v>78</v>
      </c>
      <c r="B141" s="198">
        <v>87</v>
      </c>
      <c r="C141" s="198">
        <v>87</v>
      </c>
      <c r="D141" s="200">
        <f>C141/B141*100</f>
        <v>100</v>
      </c>
      <c r="E141" s="198">
        <v>87</v>
      </c>
      <c r="F141" s="210">
        <f>E141/C141*100</f>
        <v>100</v>
      </c>
    </row>
    <row r="142" spans="1:6" ht="27.75">
      <c r="A142" s="265" t="s">
        <v>83</v>
      </c>
      <c r="B142" s="198">
        <v>1058</v>
      </c>
      <c r="C142" s="198">
        <v>1258</v>
      </c>
      <c r="D142" s="200">
        <f>C142/B142*100</f>
        <v>118.90359168241966</v>
      </c>
      <c r="E142" s="198">
        <v>1300</v>
      </c>
      <c r="F142" s="210">
        <f>E142/C142*100</f>
        <v>103.33863275039745</v>
      </c>
    </row>
    <row r="143" spans="1:6" ht="27.75">
      <c r="A143" s="265" t="s">
        <v>84</v>
      </c>
      <c r="B143" s="198">
        <v>139.2</v>
      </c>
      <c r="C143" s="198">
        <v>193.7</v>
      </c>
      <c r="D143" s="200">
        <f>C143/B143*100</f>
        <v>139.1522988505747</v>
      </c>
      <c r="E143" s="198">
        <v>200</v>
      </c>
      <c r="F143" s="210">
        <f>E143/C143*100</f>
        <v>103.25245224574084</v>
      </c>
    </row>
    <row r="144" spans="1:6" ht="13.5">
      <c r="A144" s="188" t="s">
        <v>79</v>
      </c>
      <c r="B144" s="198"/>
      <c r="C144" s="198"/>
      <c r="D144" s="200"/>
      <c r="E144" s="198"/>
      <c r="F144" s="210"/>
    </row>
    <row r="145" spans="1:6" ht="42" thickBot="1">
      <c r="A145" s="272" t="s">
        <v>81</v>
      </c>
      <c r="B145" s="213"/>
      <c r="C145" s="213"/>
      <c r="D145" s="214"/>
      <c r="E145" s="213"/>
      <c r="F145" s="215"/>
    </row>
    <row r="147" spans="1:6" ht="13.5">
      <c r="A147" s="25" t="s">
        <v>202</v>
      </c>
      <c r="B147" s="25"/>
      <c r="C147" s="25"/>
      <c r="D147" s="317" t="s">
        <v>203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19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4.75390625" style="0" customWidth="1"/>
    <col min="2" max="2" width="10.00390625" style="0" bestFit="1" customWidth="1"/>
    <col min="4" max="4" width="12.25390625" style="0" customWidth="1"/>
    <col min="5" max="18" width="9.25390625" style="0" bestFit="1" customWidth="1"/>
    <col min="19" max="19" width="10.00390625" style="0" bestFit="1" customWidth="1"/>
    <col min="23" max="23" width="9.50390625" style="0" bestFit="1" customWidth="1"/>
    <col min="24" max="24" width="10.00390625" style="0" bestFit="1" customWidth="1"/>
  </cols>
  <sheetData>
    <row r="1" spans="1:6" ht="12.75">
      <c r="A1" s="315" t="s">
        <v>101</v>
      </c>
      <c r="B1" s="315"/>
      <c r="C1" s="315"/>
      <c r="D1" s="315"/>
      <c r="E1" s="315"/>
      <c r="F1" s="315"/>
    </row>
    <row r="2" spans="1:6" ht="12.75">
      <c r="A2" s="1"/>
      <c r="B2" s="1"/>
      <c r="C2" s="1"/>
      <c r="D2" s="1"/>
      <c r="E2" s="1"/>
      <c r="F2" s="1"/>
    </row>
    <row r="3" spans="1:7" ht="12">
      <c r="A3" s="316" t="s">
        <v>140</v>
      </c>
      <c r="B3" s="316"/>
      <c r="C3" s="316"/>
      <c r="D3" s="316"/>
      <c r="E3" s="316"/>
      <c r="F3" s="316"/>
      <c r="G3" s="316"/>
    </row>
    <row r="4" spans="1:7" ht="15.75" customHeight="1">
      <c r="A4" s="316"/>
      <c r="B4" s="316"/>
      <c r="C4" s="316"/>
      <c r="D4" s="316"/>
      <c r="E4" s="316"/>
      <c r="F4" s="316"/>
      <c r="G4" s="316"/>
    </row>
    <row r="5" spans="1:6" ht="15">
      <c r="A5" s="68"/>
      <c r="B5" s="68"/>
      <c r="C5" s="68"/>
      <c r="D5" s="68"/>
      <c r="E5" s="68"/>
      <c r="F5" s="68"/>
    </row>
    <row r="6" spans="1:6" ht="13.5" thickBot="1">
      <c r="A6" s="2"/>
      <c r="B6" s="2"/>
      <c r="C6" s="2"/>
      <c r="D6" s="2"/>
      <c r="E6" s="2"/>
      <c r="F6" s="2"/>
    </row>
    <row r="7" spans="1:23" ht="13.5" customHeight="1" thickBot="1">
      <c r="A7" s="306" t="s">
        <v>0</v>
      </c>
      <c r="B7" s="4" t="s">
        <v>50</v>
      </c>
      <c r="C7" s="319" t="s">
        <v>137</v>
      </c>
      <c r="D7" s="319" t="s">
        <v>129</v>
      </c>
      <c r="E7" s="304" t="s">
        <v>102</v>
      </c>
      <c r="F7" s="304" t="s">
        <v>103</v>
      </c>
      <c r="G7" s="304" t="s">
        <v>104</v>
      </c>
      <c r="H7" s="304" t="s">
        <v>105</v>
      </c>
      <c r="I7" s="304" t="s">
        <v>106</v>
      </c>
      <c r="J7" s="304" t="s">
        <v>107</v>
      </c>
      <c r="K7" s="304" t="s">
        <v>108</v>
      </c>
      <c r="L7" s="304" t="s">
        <v>109</v>
      </c>
      <c r="M7" s="304" t="s">
        <v>110</v>
      </c>
      <c r="N7" s="304" t="s">
        <v>111</v>
      </c>
      <c r="O7" s="304" t="s">
        <v>112</v>
      </c>
      <c r="P7" s="304" t="s">
        <v>113</v>
      </c>
      <c r="Q7" s="309" t="s">
        <v>114</v>
      </c>
      <c r="R7" s="328" t="s">
        <v>115</v>
      </c>
      <c r="S7" s="328" t="s">
        <v>116</v>
      </c>
      <c r="T7" s="303" t="s">
        <v>131</v>
      </c>
      <c r="U7" s="303" t="s">
        <v>133</v>
      </c>
      <c r="V7" s="308" t="s">
        <v>134</v>
      </c>
      <c r="W7" s="303" t="s">
        <v>136</v>
      </c>
    </row>
    <row r="8" spans="1:23" ht="13.5" thickBot="1">
      <c r="A8" s="307"/>
      <c r="B8" s="4" t="s">
        <v>25</v>
      </c>
      <c r="C8" s="320"/>
      <c r="D8" s="320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10"/>
      <c r="R8" s="328"/>
      <c r="S8" s="328"/>
      <c r="T8" s="303"/>
      <c r="U8" s="303"/>
      <c r="V8" s="308"/>
      <c r="W8" s="303"/>
    </row>
    <row r="9" spans="1:33" ht="28.5" thickBot="1">
      <c r="A9" s="5" t="s">
        <v>47</v>
      </c>
      <c r="B9" s="32">
        <v>111.1</v>
      </c>
      <c r="C9" s="63">
        <f>B9/Лист1!B8*100</f>
        <v>99.8903094711478</v>
      </c>
      <c r="D9" s="32">
        <f>E9+F9+G9+H9+I9+J9+K9+L9+M9+N9+O9+P9+Q9+R9+S9</f>
        <v>111.10000000000001</v>
      </c>
      <c r="E9" s="32">
        <v>3.678</v>
      </c>
      <c r="F9" s="39">
        <v>4.982</v>
      </c>
      <c r="G9" s="29">
        <v>2.681</v>
      </c>
      <c r="H9" s="29">
        <v>7.676</v>
      </c>
      <c r="I9" s="29">
        <v>2.212</v>
      </c>
      <c r="J9" s="29">
        <v>9.822</v>
      </c>
      <c r="K9" s="29">
        <v>1.999</v>
      </c>
      <c r="L9" s="43">
        <v>5.479</v>
      </c>
      <c r="M9" s="43">
        <v>14.269</v>
      </c>
      <c r="N9" s="43">
        <v>1.236</v>
      </c>
      <c r="O9" s="29">
        <v>5.878</v>
      </c>
      <c r="P9" s="29">
        <v>3.566</v>
      </c>
      <c r="Q9" s="43">
        <v>2.681</v>
      </c>
      <c r="R9" s="29">
        <v>2.76</v>
      </c>
      <c r="S9" s="43">
        <v>42.181</v>
      </c>
      <c r="T9" s="29"/>
      <c r="U9" s="29"/>
      <c r="V9" s="29"/>
      <c r="W9" s="43">
        <f>E9+F9+G9+H9+I9+J9+K9+L9+M9+N9+O9+P9+Q9+R9</f>
        <v>68.91900000000001</v>
      </c>
      <c r="X9" s="44"/>
      <c r="Y9" s="44"/>
      <c r="Z9" s="44"/>
      <c r="AA9" s="42"/>
      <c r="AB9" s="42"/>
      <c r="AC9" s="42"/>
      <c r="AD9" s="42"/>
      <c r="AE9" s="42"/>
      <c r="AF9" s="42"/>
      <c r="AG9" s="42"/>
    </row>
    <row r="10" spans="1:33" s="125" customFormat="1" ht="28.5" thickBot="1">
      <c r="A10" s="6" t="s">
        <v>54</v>
      </c>
      <c r="B10" s="130">
        <v>7.6708</v>
      </c>
      <c r="C10" s="120">
        <f>B10/Лист1!B9*100</f>
        <v>112.9088286378757</v>
      </c>
      <c r="D10" s="131"/>
      <c r="E10" s="132">
        <v>4.843</v>
      </c>
      <c r="F10" s="132">
        <v>5.136</v>
      </c>
      <c r="G10" s="132">
        <v>7.405</v>
      </c>
      <c r="H10" s="132">
        <v>5.528</v>
      </c>
      <c r="I10" s="132">
        <v>4.729</v>
      </c>
      <c r="J10" s="132">
        <v>8.665</v>
      </c>
      <c r="K10" s="132">
        <v>5.599</v>
      </c>
      <c r="L10" s="132">
        <v>5.138</v>
      </c>
      <c r="M10" s="132">
        <v>4.966</v>
      </c>
      <c r="N10" s="132">
        <v>7.714</v>
      </c>
      <c r="O10" s="132">
        <v>4.787</v>
      </c>
      <c r="P10" s="132">
        <v>4.888</v>
      </c>
      <c r="Q10" s="132">
        <v>4.937</v>
      </c>
      <c r="R10" s="133">
        <v>4.763</v>
      </c>
      <c r="S10" s="134">
        <v>10.889</v>
      </c>
      <c r="T10" s="36"/>
      <c r="U10" s="36"/>
      <c r="V10" s="36"/>
      <c r="W10" s="122"/>
      <c r="X10" s="123"/>
      <c r="Y10" s="123"/>
      <c r="Z10" s="123"/>
      <c r="AA10" s="135"/>
      <c r="AB10" s="135"/>
      <c r="AC10" s="135"/>
      <c r="AD10" s="135"/>
      <c r="AE10" s="135"/>
      <c r="AF10" s="135"/>
      <c r="AG10" s="135"/>
    </row>
    <row r="11" spans="1:33" ht="14.25" thickBot="1">
      <c r="A11" s="6" t="s">
        <v>52</v>
      </c>
      <c r="B11" s="34">
        <v>68.631</v>
      </c>
      <c r="C11" s="63">
        <f>B11/Лист1!B10*100</f>
        <v>100.79157610291958</v>
      </c>
      <c r="D11" s="31">
        <f aca="true" t="shared" si="0" ref="D11:D72">E11+F11+G11+H11+I11+J11+K11+L11+M11+N11+O11+P11+Q11+R11+S11</f>
        <v>68.631</v>
      </c>
      <c r="E11" s="43">
        <v>1.917</v>
      </c>
      <c r="F11" s="43">
        <v>2.578</v>
      </c>
      <c r="G11" s="43">
        <v>1.401</v>
      </c>
      <c r="H11" s="43">
        <v>3.956</v>
      </c>
      <c r="I11" s="43">
        <v>1.753</v>
      </c>
      <c r="J11" s="43">
        <v>4.874</v>
      </c>
      <c r="K11" s="43">
        <v>1.048</v>
      </c>
      <c r="L11" s="43">
        <v>2.851</v>
      </c>
      <c r="M11" s="43">
        <v>7.354</v>
      </c>
      <c r="N11" s="43">
        <v>0.661</v>
      </c>
      <c r="O11" s="43">
        <v>3.039</v>
      </c>
      <c r="P11" s="43">
        <v>1.851</v>
      </c>
      <c r="Q11" s="43">
        <v>1.398</v>
      </c>
      <c r="R11" s="43">
        <v>1.439</v>
      </c>
      <c r="S11" s="43">
        <v>32.511</v>
      </c>
      <c r="T11" s="29"/>
      <c r="U11" s="29"/>
      <c r="V11" s="29"/>
      <c r="W11" s="43">
        <f aca="true" t="shared" si="1" ref="W11:W72">E11+F11+G11+H11+I11+J11+K11+L11+M11+N11+O11+P11+Q11+R11</f>
        <v>36.120000000000005</v>
      </c>
      <c r="X11" s="44"/>
      <c r="Y11" s="44"/>
      <c r="Z11" s="44"/>
      <c r="AA11" s="42"/>
      <c r="AB11" s="42"/>
      <c r="AC11" s="42"/>
      <c r="AD11" s="42"/>
      <c r="AE11" s="42"/>
      <c r="AF11" s="42"/>
      <c r="AG11" s="42"/>
    </row>
    <row r="12" spans="1:33" ht="14.25" thickBot="1">
      <c r="A12" s="6" t="s">
        <v>48</v>
      </c>
      <c r="B12" s="34">
        <v>41.462</v>
      </c>
      <c r="C12" s="63">
        <f>B12/Лист1!B11*100</f>
        <v>100.24419138802254</v>
      </c>
      <c r="D12" s="31">
        <f t="shared" si="0"/>
        <v>41.462</v>
      </c>
      <c r="E12" s="43">
        <v>0.554</v>
      </c>
      <c r="F12" s="43">
        <v>0.576</v>
      </c>
      <c r="G12" s="43">
        <v>0.752</v>
      </c>
      <c r="H12" s="43">
        <v>1.18</v>
      </c>
      <c r="I12" s="43">
        <v>0.364</v>
      </c>
      <c r="J12" s="43">
        <v>3.724</v>
      </c>
      <c r="K12" s="43">
        <v>0.587</v>
      </c>
      <c r="L12" s="43">
        <v>0.881</v>
      </c>
      <c r="M12" s="43">
        <v>5.404</v>
      </c>
      <c r="N12" s="43">
        <v>0.372</v>
      </c>
      <c r="O12" s="43">
        <v>1.014</v>
      </c>
      <c r="P12" s="43">
        <v>0.712</v>
      </c>
      <c r="Q12" s="43">
        <v>0.789</v>
      </c>
      <c r="R12" s="43">
        <v>0.508</v>
      </c>
      <c r="S12" s="43">
        <v>24.045</v>
      </c>
      <c r="T12" s="29"/>
      <c r="U12" s="29"/>
      <c r="V12" s="29"/>
      <c r="W12" s="43">
        <f t="shared" si="1"/>
        <v>17.417</v>
      </c>
      <c r="X12" s="44"/>
      <c r="Y12" s="44"/>
      <c r="Z12" s="44"/>
      <c r="AA12" s="42"/>
      <c r="AB12" s="42"/>
      <c r="AC12" s="42"/>
      <c r="AD12" s="42"/>
      <c r="AE12" s="42"/>
      <c r="AF12" s="42"/>
      <c r="AG12" s="42"/>
    </row>
    <row r="13" spans="1:33" s="99" customFormat="1" ht="28.5" thickBot="1">
      <c r="A13" s="95" t="s">
        <v>53</v>
      </c>
      <c r="B13" s="89">
        <v>13.289</v>
      </c>
      <c r="C13" s="63">
        <f>B13/Лист1!B12*100</f>
        <v>109.42762329032205</v>
      </c>
      <c r="D13" s="112">
        <f>4346600/12/27257</f>
        <v>13.288941067126489</v>
      </c>
      <c r="E13" s="113">
        <v>7.9932</v>
      </c>
      <c r="F13" s="97">
        <v>8.996</v>
      </c>
      <c r="G13" s="97">
        <v>9.415</v>
      </c>
      <c r="H13" s="97">
        <v>10.092</v>
      </c>
      <c r="I13" s="114">
        <v>9.9368</v>
      </c>
      <c r="J13" s="97">
        <v>12.591</v>
      </c>
      <c r="K13" s="97">
        <v>8.904</v>
      </c>
      <c r="L13" s="97">
        <v>8.942</v>
      </c>
      <c r="M13" s="97">
        <v>11.014</v>
      </c>
      <c r="N13" s="97">
        <v>10.499</v>
      </c>
      <c r="O13" s="97">
        <v>10.072</v>
      </c>
      <c r="P13" s="97">
        <v>9.816</v>
      </c>
      <c r="Q13" s="115">
        <v>9.708</v>
      </c>
      <c r="R13" s="114">
        <v>9.7935</v>
      </c>
      <c r="S13" s="97">
        <v>13.916</v>
      </c>
      <c r="T13" s="91"/>
      <c r="U13" s="91"/>
      <c r="V13" s="91"/>
      <c r="W13" s="97">
        <f t="shared" si="1"/>
        <v>137.7725</v>
      </c>
      <c r="X13" s="116"/>
      <c r="Y13" s="116"/>
      <c r="Z13" s="116"/>
      <c r="AA13" s="117"/>
      <c r="AB13" s="117"/>
      <c r="AC13" s="117"/>
      <c r="AD13" s="117"/>
      <c r="AE13" s="117"/>
      <c r="AF13" s="117"/>
      <c r="AG13" s="117"/>
    </row>
    <row r="14" spans="1:33" ht="28.5" thickBot="1">
      <c r="A14" s="8" t="s">
        <v>65</v>
      </c>
      <c r="B14" s="35"/>
      <c r="C14" s="63" t="e">
        <f>B14/Лист1!B13*100</f>
        <v>#DIV/0!</v>
      </c>
      <c r="D14" s="31">
        <f t="shared" si="0"/>
        <v>23.568000000000005</v>
      </c>
      <c r="E14" s="36">
        <v>1.455</v>
      </c>
      <c r="F14" s="36">
        <v>1.979</v>
      </c>
      <c r="G14" s="36">
        <v>1.057</v>
      </c>
      <c r="H14" s="36">
        <v>3.15</v>
      </c>
      <c r="I14" s="29">
        <v>0.845</v>
      </c>
      <c r="J14" s="29">
        <v>0.092</v>
      </c>
      <c r="K14" s="29">
        <v>0.836</v>
      </c>
      <c r="L14" s="29">
        <v>2.048</v>
      </c>
      <c r="M14" s="29">
        <v>5.176</v>
      </c>
      <c r="N14" s="29">
        <v>0.495</v>
      </c>
      <c r="O14" s="29">
        <v>2.2</v>
      </c>
      <c r="P14" s="29">
        <v>1.385</v>
      </c>
      <c r="Q14" s="29">
        <v>1.032</v>
      </c>
      <c r="R14" s="29">
        <v>1.106</v>
      </c>
      <c r="S14" s="29">
        <v>0.712</v>
      </c>
      <c r="T14" s="29"/>
      <c r="U14" s="29"/>
      <c r="V14" s="29"/>
      <c r="W14" s="43">
        <f t="shared" si="1"/>
        <v>22.856000000000005</v>
      </c>
      <c r="X14" s="44"/>
      <c r="Y14" s="44"/>
      <c r="Z14" s="44"/>
      <c r="AA14" s="42"/>
      <c r="AB14" s="42"/>
      <c r="AC14" s="42"/>
      <c r="AD14" s="42"/>
      <c r="AE14" s="42"/>
      <c r="AF14" s="42"/>
      <c r="AG14" s="42"/>
    </row>
    <row r="15" spans="1:33" ht="28.5" thickBot="1">
      <c r="A15" s="9" t="s">
        <v>45</v>
      </c>
      <c r="B15" s="35"/>
      <c r="C15" s="63" t="e">
        <f>B15/Лист1!B14*100</f>
        <v>#DIV/0!</v>
      </c>
      <c r="D15" s="31">
        <f t="shared" si="0"/>
        <v>72.19</v>
      </c>
      <c r="E15" s="35">
        <v>4.96</v>
      </c>
      <c r="F15" s="36">
        <v>4.9</v>
      </c>
      <c r="G15" s="29">
        <v>4.8</v>
      </c>
      <c r="H15" s="29">
        <v>4.85</v>
      </c>
      <c r="I15" s="29">
        <v>4.84</v>
      </c>
      <c r="J15" s="29">
        <v>4.86</v>
      </c>
      <c r="K15" s="29">
        <v>4.65</v>
      </c>
      <c r="L15" s="29">
        <v>4.85</v>
      </c>
      <c r="M15" s="29">
        <v>4.85</v>
      </c>
      <c r="N15" s="29">
        <v>4.53</v>
      </c>
      <c r="O15" s="29">
        <v>4.76</v>
      </c>
      <c r="P15" s="29">
        <v>4.87</v>
      </c>
      <c r="Q15" s="41">
        <v>4.84</v>
      </c>
      <c r="R15" s="29">
        <v>4.85</v>
      </c>
      <c r="S15" s="29">
        <v>4.78</v>
      </c>
      <c r="T15" s="29"/>
      <c r="U15" s="29"/>
      <c r="V15" s="29"/>
      <c r="W15" s="43">
        <f t="shared" si="1"/>
        <v>67.41</v>
      </c>
      <c r="X15" s="44"/>
      <c r="Y15" s="44"/>
      <c r="Z15" s="44"/>
      <c r="AA15" s="42"/>
      <c r="AB15" s="42"/>
      <c r="AC15" s="42"/>
      <c r="AD15" s="42"/>
      <c r="AE15" s="42"/>
      <c r="AF15" s="42"/>
      <c r="AG15" s="42"/>
    </row>
    <row r="16" spans="1:33" ht="28.5" thickBot="1">
      <c r="A16" s="10" t="s">
        <v>46</v>
      </c>
      <c r="B16" s="65">
        <v>1.6</v>
      </c>
      <c r="C16" s="63">
        <f>B16/Лист1!B15*100</f>
        <v>123.07692307692308</v>
      </c>
      <c r="D16" s="31">
        <f t="shared" si="0"/>
        <v>25.920000000000005</v>
      </c>
      <c r="E16" s="36">
        <v>3.9</v>
      </c>
      <c r="F16" s="50">
        <v>2.01</v>
      </c>
      <c r="G16" s="50">
        <v>2.31</v>
      </c>
      <c r="H16" s="50">
        <v>0.76</v>
      </c>
      <c r="I16" s="51">
        <v>1.31</v>
      </c>
      <c r="J16" s="51">
        <v>0.77</v>
      </c>
      <c r="K16" s="51">
        <v>1.4</v>
      </c>
      <c r="L16" s="51">
        <v>1.3</v>
      </c>
      <c r="M16" s="51">
        <v>1.14</v>
      </c>
      <c r="N16" s="51">
        <v>1.41</v>
      </c>
      <c r="O16" s="51">
        <v>2.62</v>
      </c>
      <c r="P16" s="51">
        <v>2.54</v>
      </c>
      <c r="Q16" s="51">
        <v>0.51</v>
      </c>
      <c r="R16" s="51">
        <v>2.44</v>
      </c>
      <c r="S16" s="54">
        <v>1.5</v>
      </c>
      <c r="T16" s="29"/>
      <c r="U16" s="29"/>
      <c r="V16" s="29"/>
      <c r="W16" s="43">
        <f t="shared" si="1"/>
        <v>24.420000000000005</v>
      </c>
      <c r="X16" s="44"/>
      <c r="Y16" s="44"/>
      <c r="Z16" s="44"/>
      <c r="AA16" s="42"/>
      <c r="AB16" s="42"/>
      <c r="AC16" s="42"/>
      <c r="AD16" s="42"/>
      <c r="AE16" s="42"/>
      <c r="AF16" s="42"/>
      <c r="AG16" s="42"/>
    </row>
    <row r="17" spans="1:33" ht="14.25" thickBot="1">
      <c r="A17" s="11" t="s">
        <v>27</v>
      </c>
      <c r="B17" s="29">
        <v>836638</v>
      </c>
      <c r="C17" s="63">
        <f>B17/'[1]Лист1'!B17*100</f>
        <v>21.293889928875124</v>
      </c>
      <c r="D17" s="31">
        <f t="shared" si="0"/>
        <v>836638</v>
      </c>
      <c r="E17" s="29"/>
      <c r="F17" s="29">
        <v>15400</v>
      </c>
      <c r="G17" s="29">
        <v>46000</v>
      </c>
      <c r="H17" s="29">
        <v>50000</v>
      </c>
      <c r="I17" s="29"/>
      <c r="J17" s="29">
        <v>8230</v>
      </c>
      <c r="K17" s="29"/>
      <c r="L17" s="29"/>
      <c r="M17" s="29">
        <v>70300</v>
      </c>
      <c r="N17" s="29">
        <v>35200</v>
      </c>
      <c r="O17" s="29"/>
      <c r="P17" s="29"/>
      <c r="Q17" s="41"/>
      <c r="R17" s="29"/>
      <c r="S17" s="29">
        <v>611508</v>
      </c>
      <c r="T17" s="29"/>
      <c r="U17" s="29"/>
      <c r="V17" s="29"/>
      <c r="W17" s="43">
        <f t="shared" si="1"/>
        <v>225130</v>
      </c>
      <c r="X17" s="44"/>
      <c r="Y17" s="44"/>
      <c r="Z17" s="44"/>
      <c r="AA17" s="118"/>
      <c r="AB17" s="118"/>
      <c r="AC17" s="118"/>
      <c r="AD17" s="118"/>
      <c r="AE17" s="118"/>
      <c r="AF17" s="118"/>
      <c r="AG17" s="118"/>
    </row>
    <row r="18" spans="1:33" s="99" customFormat="1" ht="14.25" thickBot="1">
      <c r="A18" s="95" t="s">
        <v>57</v>
      </c>
      <c r="B18" s="91">
        <v>4346619</v>
      </c>
      <c r="C18" s="63">
        <f>B18/'[1]Лист1'!B18*100</f>
        <v>2745.811118130133</v>
      </c>
      <c r="D18" s="112">
        <f t="shared" si="0"/>
        <v>4346619</v>
      </c>
      <c r="E18" s="91">
        <v>47000</v>
      </c>
      <c r="F18" s="91">
        <v>133300</v>
      </c>
      <c r="G18" s="91">
        <v>98725</v>
      </c>
      <c r="H18" s="91">
        <v>170833</v>
      </c>
      <c r="I18" s="91">
        <v>24167</v>
      </c>
      <c r="J18" s="91">
        <v>422000</v>
      </c>
      <c r="K18" s="91">
        <v>78958.3</v>
      </c>
      <c r="L18" s="91">
        <v>114750</v>
      </c>
      <c r="M18" s="91">
        <v>310520</v>
      </c>
      <c r="N18" s="91">
        <v>47424</v>
      </c>
      <c r="O18" s="91">
        <v>96900</v>
      </c>
      <c r="P18" s="91">
        <v>55700</v>
      </c>
      <c r="Q18" s="92">
        <v>42333</v>
      </c>
      <c r="R18" s="91">
        <v>57323</v>
      </c>
      <c r="S18" s="119">
        <v>2646685.7</v>
      </c>
      <c r="T18" s="91"/>
      <c r="U18" s="91"/>
      <c r="V18" s="91"/>
      <c r="W18" s="97">
        <f t="shared" si="1"/>
        <v>1699933.3</v>
      </c>
      <c r="X18" s="116"/>
      <c r="Y18" s="116"/>
      <c r="Z18" s="116"/>
      <c r="AA18" s="117"/>
      <c r="AB18" s="117"/>
      <c r="AC18" s="117"/>
      <c r="AD18" s="117"/>
      <c r="AE18" s="117"/>
      <c r="AF18" s="117"/>
      <c r="AG18" s="117"/>
    </row>
    <row r="19" spans="1:33" ht="14.25" thickBot="1">
      <c r="A19" s="11" t="s">
        <v>56</v>
      </c>
      <c r="B19" s="29"/>
      <c r="C19" s="63" t="e">
        <f>B19/Лист1!B18*100</f>
        <v>#DIV/0!</v>
      </c>
      <c r="D19" s="31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1"/>
      <c r="R19" s="29"/>
      <c r="S19" s="29"/>
      <c r="T19" s="29"/>
      <c r="U19" s="29"/>
      <c r="V19" s="29"/>
      <c r="W19" s="43">
        <f t="shared" si="1"/>
        <v>0</v>
      </c>
      <c r="X19" s="44"/>
      <c r="Y19" s="44"/>
      <c r="Z19" s="44"/>
      <c r="AA19" s="42"/>
      <c r="AB19" s="42"/>
      <c r="AC19" s="42"/>
      <c r="AD19" s="42"/>
      <c r="AE19" s="42"/>
      <c r="AF19" s="42"/>
      <c r="AG19" s="42"/>
    </row>
    <row r="20" spans="1:33" ht="14.25" thickBot="1">
      <c r="A20" s="11" t="s">
        <v>57</v>
      </c>
      <c r="B20" s="29"/>
      <c r="C20" s="63">
        <f>B20/Лист1!B19*100</f>
        <v>0</v>
      </c>
      <c r="D20" s="31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1"/>
      <c r="R20" s="29"/>
      <c r="S20" s="29"/>
      <c r="T20" s="29"/>
      <c r="U20" s="29"/>
      <c r="V20" s="29"/>
      <c r="W20" s="43">
        <f t="shared" si="1"/>
        <v>0</v>
      </c>
      <c r="X20" s="44"/>
      <c r="Y20" s="44"/>
      <c r="Z20" s="44"/>
      <c r="AA20" s="42"/>
      <c r="AB20" s="42"/>
      <c r="AC20" s="42"/>
      <c r="AD20" s="42"/>
      <c r="AE20" s="42"/>
      <c r="AF20" s="42"/>
      <c r="AG20" s="42"/>
    </row>
    <row r="21" spans="1:33" ht="14.25" thickBot="1">
      <c r="A21" s="12" t="s">
        <v>29</v>
      </c>
      <c r="B21" s="29">
        <v>180437.5</v>
      </c>
      <c r="C21" s="63">
        <f>B21/Лист1!B20*100</f>
        <v>113.98452305748579</v>
      </c>
      <c r="D21" s="31">
        <f t="shared" si="0"/>
        <v>180437.5</v>
      </c>
      <c r="E21" s="29"/>
      <c r="F21" s="29"/>
      <c r="G21" s="29"/>
      <c r="H21" s="29">
        <v>180437.5</v>
      </c>
      <c r="I21" s="29"/>
      <c r="J21" s="29"/>
      <c r="K21" s="29"/>
      <c r="L21" s="29"/>
      <c r="M21" s="29"/>
      <c r="N21" s="29"/>
      <c r="O21" s="29"/>
      <c r="P21" s="29"/>
      <c r="Q21" s="41"/>
      <c r="R21" s="29"/>
      <c r="S21" s="29"/>
      <c r="T21" s="29"/>
      <c r="U21" s="29"/>
      <c r="V21" s="29"/>
      <c r="W21" s="62">
        <f t="shared" si="1"/>
        <v>180437.5</v>
      </c>
      <c r="X21" s="44"/>
      <c r="Y21" s="44"/>
      <c r="Z21" s="44"/>
      <c r="AA21" s="42"/>
      <c r="AB21" s="42"/>
      <c r="AC21" s="42"/>
      <c r="AD21" s="42"/>
      <c r="AE21" s="42"/>
      <c r="AF21" s="42"/>
      <c r="AG21" s="42"/>
    </row>
    <row r="22" spans="1:33" ht="14.25" thickBot="1">
      <c r="A22" s="12" t="s">
        <v>30</v>
      </c>
      <c r="B22" s="33">
        <v>3161806.2</v>
      </c>
      <c r="C22" s="63">
        <f>B22/Лист1!B21*100</f>
        <v>105.52946194698774</v>
      </c>
      <c r="D22" s="31">
        <f t="shared" si="0"/>
        <v>3161806.2</v>
      </c>
      <c r="E22" s="29"/>
      <c r="F22" s="29">
        <v>13101</v>
      </c>
      <c r="G22" s="29">
        <v>21171.1</v>
      </c>
      <c r="H22" s="29">
        <v>33728.5</v>
      </c>
      <c r="I22" s="29"/>
      <c r="J22" s="29">
        <v>100512.1</v>
      </c>
      <c r="K22" s="29"/>
      <c r="L22" s="29"/>
      <c r="M22" s="29">
        <v>285845.8</v>
      </c>
      <c r="N22" s="29"/>
      <c r="O22" s="29"/>
      <c r="P22" s="29"/>
      <c r="Q22" s="41"/>
      <c r="R22" s="29"/>
      <c r="S22" s="29">
        <v>2707447.7</v>
      </c>
      <c r="T22" s="29"/>
      <c r="U22" s="29"/>
      <c r="V22" s="29"/>
      <c r="W22" s="62">
        <f t="shared" si="1"/>
        <v>454358.5</v>
      </c>
      <c r="X22" s="44"/>
      <c r="Y22" s="44"/>
      <c r="Z22" s="44"/>
      <c r="AA22" s="42"/>
      <c r="AB22" s="42"/>
      <c r="AC22" s="42"/>
      <c r="AD22" s="42"/>
      <c r="AE22" s="42"/>
      <c r="AF22" s="42"/>
      <c r="AG22" s="42"/>
    </row>
    <row r="23" spans="1:33" ht="28.5" thickBot="1">
      <c r="A23" s="13" t="s">
        <v>31</v>
      </c>
      <c r="B23" s="61">
        <v>658681.2</v>
      </c>
      <c r="C23" s="63">
        <f>B23/Лист1!B22*100</f>
        <v>46.84581476492502</v>
      </c>
      <c r="D23" s="60">
        <f t="shared" si="0"/>
        <v>658681.203</v>
      </c>
      <c r="E23" s="29"/>
      <c r="F23" s="29">
        <v>3.72</v>
      </c>
      <c r="G23" s="29">
        <v>1.422</v>
      </c>
      <c r="H23" s="29">
        <v>8.9</v>
      </c>
      <c r="I23" s="29"/>
      <c r="J23" s="29"/>
      <c r="K23" s="29"/>
      <c r="L23" s="29"/>
      <c r="M23" s="29"/>
      <c r="N23" s="29">
        <v>0.762</v>
      </c>
      <c r="O23" s="29"/>
      <c r="P23" s="29"/>
      <c r="Q23" s="41">
        <v>2.289</v>
      </c>
      <c r="R23" s="29"/>
      <c r="S23" s="29">
        <v>658664.11</v>
      </c>
      <c r="T23" s="29"/>
      <c r="U23" s="29"/>
      <c r="V23" s="29"/>
      <c r="W23" s="62">
        <f t="shared" si="1"/>
        <v>17.093000000000004</v>
      </c>
      <c r="X23" s="67">
        <f>B23-F23-G23-H23-N23-Q23</f>
        <v>658664.107</v>
      </c>
      <c r="Y23" s="44"/>
      <c r="Z23" s="44"/>
      <c r="AA23" s="42"/>
      <c r="AB23" s="42"/>
      <c r="AC23" s="42"/>
      <c r="AD23" s="42"/>
      <c r="AE23" s="42"/>
      <c r="AF23" s="42"/>
      <c r="AG23" s="42"/>
    </row>
    <row r="24" spans="1:33" ht="28.5" thickBot="1">
      <c r="A24" s="14" t="s">
        <v>36</v>
      </c>
      <c r="B24" s="29"/>
      <c r="C24" s="63"/>
      <c r="D24" s="31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1"/>
      <c r="R24" s="29"/>
      <c r="S24" s="29"/>
      <c r="T24" s="29"/>
      <c r="U24" s="29"/>
      <c r="V24" s="29"/>
      <c r="W24" s="43">
        <f t="shared" si="1"/>
        <v>0</v>
      </c>
      <c r="X24" s="44"/>
      <c r="Y24" s="44"/>
      <c r="Z24" s="44"/>
      <c r="AA24" s="42"/>
      <c r="AB24" s="42"/>
      <c r="AC24" s="42"/>
      <c r="AD24" s="42"/>
      <c r="AE24" s="42"/>
      <c r="AF24" s="42"/>
      <c r="AG24" s="42"/>
    </row>
    <row r="25" spans="1:33" ht="13.5" thickBot="1">
      <c r="A25" s="27" t="s">
        <v>117</v>
      </c>
      <c r="B25" s="28">
        <v>9.58</v>
      </c>
      <c r="C25" s="63">
        <f>B25/Лист1!B24*100</f>
        <v>126.2187088274045</v>
      </c>
      <c r="D25" s="31">
        <f t="shared" si="0"/>
        <v>9.58</v>
      </c>
      <c r="E25" s="29"/>
      <c r="F25" s="29">
        <v>1.5</v>
      </c>
      <c r="G25" s="29"/>
      <c r="H25" s="29">
        <v>2.7</v>
      </c>
      <c r="I25" s="29"/>
      <c r="J25" s="29">
        <v>2.88</v>
      </c>
      <c r="K25" s="29"/>
      <c r="L25" s="29"/>
      <c r="M25" s="29"/>
      <c r="N25" s="29"/>
      <c r="O25" s="29"/>
      <c r="P25" s="29"/>
      <c r="Q25" s="41"/>
      <c r="R25" s="29"/>
      <c r="S25" s="29">
        <v>2.5</v>
      </c>
      <c r="T25" s="29"/>
      <c r="U25" s="29"/>
      <c r="V25" s="29"/>
      <c r="W25" s="43">
        <f t="shared" si="1"/>
        <v>7.08</v>
      </c>
      <c r="X25" s="44"/>
      <c r="Y25" s="44"/>
      <c r="Z25" s="44"/>
      <c r="AA25" s="42"/>
      <c r="AB25" s="42"/>
      <c r="AC25" s="42"/>
      <c r="AD25" s="42"/>
      <c r="AE25" s="42"/>
      <c r="AF25" s="42"/>
      <c r="AG25" s="42"/>
    </row>
    <row r="26" spans="1:33" ht="12.75" customHeight="1" thickBot="1">
      <c r="A26" s="27" t="s">
        <v>127</v>
      </c>
      <c r="B26" s="29">
        <v>874.6</v>
      </c>
      <c r="C26" s="63">
        <f>B26/Лист1!B25*100</f>
        <v>127.41841491841492</v>
      </c>
      <c r="D26" s="31">
        <f t="shared" si="0"/>
        <v>874.6</v>
      </c>
      <c r="E26" s="29"/>
      <c r="F26" s="29">
        <v>0</v>
      </c>
      <c r="G26" s="33">
        <v>275</v>
      </c>
      <c r="H26" s="29">
        <v>88.2</v>
      </c>
      <c r="I26" s="29"/>
      <c r="J26" s="33">
        <v>28</v>
      </c>
      <c r="K26" s="29"/>
      <c r="L26" s="29"/>
      <c r="M26" s="29">
        <v>83.7</v>
      </c>
      <c r="N26" s="29"/>
      <c r="O26" s="29"/>
      <c r="P26" s="29"/>
      <c r="Q26" s="41"/>
      <c r="R26" s="29"/>
      <c r="S26" s="29">
        <f>U26+V26</f>
        <v>399.70000000000005</v>
      </c>
      <c r="T26" s="29"/>
      <c r="U26" s="29">
        <v>174.4</v>
      </c>
      <c r="V26" s="29">
        <v>225.3</v>
      </c>
      <c r="W26" s="43">
        <f t="shared" si="1"/>
        <v>474.9</v>
      </c>
      <c r="X26" s="44"/>
      <c r="Y26" s="44"/>
      <c r="Z26" s="44"/>
      <c r="AA26" s="42"/>
      <c r="AB26" s="42"/>
      <c r="AC26" s="42"/>
      <c r="AD26" s="42"/>
      <c r="AE26" s="42"/>
      <c r="AF26" s="42"/>
      <c r="AG26" s="42"/>
    </row>
    <row r="27" spans="1:33" ht="12.75" customHeight="1" thickBot="1">
      <c r="A27" s="26" t="s">
        <v>118</v>
      </c>
      <c r="B27" s="30">
        <v>8841</v>
      </c>
      <c r="C27" s="63">
        <f>B27/Лист1!B26*100</f>
        <v>109.3100890207715</v>
      </c>
      <c r="D27" s="31">
        <f t="shared" si="0"/>
        <v>8841</v>
      </c>
      <c r="E27" s="29"/>
      <c r="F27" s="29"/>
      <c r="G27" s="29"/>
      <c r="H27" s="29"/>
      <c r="I27" s="29"/>
      <c r="J27" s="29"/>
      <c r="K27" s="29"/>
      <c r="L27" s="29"/>
      <c r="M27" s="33">
        <v>13</v>
      </c>
      <c r="N27" s="29"/>
      <c r="O27" s="29"/>
      <c r="P27" s="29"/>
      <c r="Q27" s="41"/>
      <c r="R27" s="29"/>
      <c r="S27" s="33">
        <v>8828</v>
      </c>
      <c r="T27" s="29">
        <v>8637</v>
      </c>
      <c r="U27" s="29"/>
      <c r="V27" s="29"/>
      <c r="W27" s="43">
        <f t="shared" si="1"/>
        <v>13</v>
      </c>
      <c r="X27" s="44"/>
      <c r="Y27" s="44"/>
      <c r="Z27" s="44"/>
      <c r="AA27" s="42"/>
      <c r="AB27" s="42"/>
      <c r="AC27" s="42"/>
      <c r="AD27" s="42"/>
      <c r="AE27" s="42"/>
      <c r="AF27" s="42"/>
      <c r="AG27" s="42"/>
    </row>
    <row r="28" spans="1:33" ht="13.5" thickBot="1">
      <c r="A28" s="26" t="s">
        <v>119</v>
      </c>
      <c r="B28" s="30">
        <v>88</v>
      </c>
      <c r="C28" s="63">
        <f>B28/Лист1!B27*100</f>
        <v>108.60175243736887</v>
      </c>
      <c r="D28" s="31">
        <f t="shared" si="0"/>
        <v>88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1"/>
      <c r="R28" s="29"/>
      <c r="S28" s="58">
        <v>88</v>
      </c>
      <c r="T28" s="29"/>
      <c r="U28" s="29"/>
      <c r="V28" s="29"/>
      <c r="W28" s="43">
        <f t="shared" si="1"/>
        <v>0</v>
      </c>
      <c r="X28" s="44"/>
      <c r="Y28" s="44"/>
      <c r="Z28" s="44"/>
      <c r="AA28" s="42"/>
      <c r="AB28" s="42"/>
      <c r="AC28" s="42"/>
      <c r="AD28" s="42"/>
      <c r="AE28" s="42"/>
      <c r="AF28" s="42"/>
      <c r="AG28" s="42"/>
    </row>
    <row r="29" spans="1:33" ht="13.5" thickBot="1">
      <c r="A29" s="26" t="s">
        <v>120</v>
      </c>
      <c r="B29" s="30">
        <v>58580</v>
      </c>
      <c r="C29" s="63">
        <f>B29/Лист1!B28*100</f>
        <v>109.81553689262147</v>
      </c>
      <c r="D29" s="31">
        <f t="shared" si="0"/>
        <v>58580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1"/>
      <c r="R29" s="29"/>
      <c r="S29" s="58">
        <v>58580</v>
      </c>
      <c r="T29" s="29"/>
      <c r="U29" s="29"/>
      <c r="V29" s="29"/>
      <c r="W29" s="43">
        <f t="shared" si="1"/>
        <v>0</v>
      </c>
      <c r="X29" s="44"/>
      <c r="Y29" s="44"/>
      <c r="Z29" s="44"/>
      <c r="AA29" s="42"/>
      <c r="AB29" s="42"/>
      <c r="AC29" s="42"/>
      <c r="AD29" s="42"/>
      <c r="AE29" s="42"/>
      <c r="AF29" s="42"/>
      <c r="AG29" s="42"/>
    </row>
    <row r="30" spans="1:33" ht="13.5" thickBot="1">
      <c r="A30" s="26" t="s">
        <v>121</v>
      </c>
      <c r="B30" s="30">
        <v>149591.5</v>
      </c>
      <c r="C30" s="63">
        <f>B30/Лист1!B29*100</f>
        <v>119.93706153537782</v>
      </c>
      <c r="D30" s="31">
        <f t="shared" si="0"/>
        <v>149591.5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1"/>
      <c r="R30" s="29"/>
      <c r="S30" s="58">
        <v>149591.5</v>
      </c>
      <c r="T30" s="29"/>
      <c r="U30" s="29"/>
      <c r="V30" s="29"/>
      <c r="W30" s="43">
        <f t="shared" si="1"/>
        <v>0</v>
      </c>
      <c r="X30" s="44"/>
      <c r="Y30" s="44"/>
      <c r="Z30" s="44"/>
      <c r="AA30" s="42"/>
      <c r="AB30" s="42"/>
      <c r="AC30" s="42"/>
      <c r="AD30" s="42"/>
      <c r="AE30" s="42"/>
      <c r="AF30" s="42"/>
      <c r="AG30" s="42"/>
    </row>
    <row r="31" spans="1:33" ht="13.5" thickBot="1">
      <c r="A31" s="26" t="s">
        <v>122</v>
      </c>
      <c r="B31" s="30">
        <v>63384</v>
      </c>
      <c r="C31" s="63">
        <f>B31/Лист1!B30*100</f>
        <v>128.85283893395135</v>
      </c>
      <c r="D31" s="31">
        <f t="shared" si="0"/>
        <v>63384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1"/>
      <c r="R31" s="29"/>
      <c r="S31" s="58">
        <v>63384</v>
      </c>
      <c r="T31" s="29"/>
      <c r="U31" s="29"/>
      <c r="V31" s="29"/>
      <c r="W31" s="43">
        <f t="shared" si="1"/>
        <v>0</v>
      </c>
      <c r="X31" s="44"/>
      <c r="Y31" s="44"/>
      <c r="Z31" s="44"/>
      <c r="AA31" s="42"/>
      <c r="AB31" s="42"/>
      <c r="AC31" s="42"/>
      <c r="AD31" s="42"/>
      <c r="AE31" s="42"/>
      <c r="AF31" s="42"/>
      <c r="AG31" s="42"/>
    </row>
    <row r="32" spans="1:33" ht="13.5" thickBot="1">
      <c r="A32" s="27" t="s">
        <v>123</v>
      </c>
      <c r="B32" s="28">
        <v>7230</v>
      </c>
      <c r="C32" s="63">
        <f>B32/Лист1!B31*100</f>
        <v>42.885105878165966</v>
      </c>
      <c r="D32" s="31">
        <f t="shared" si="0"/>
        <v>7230</v>
      </c>
      <c r="E32" s="29"/>
      <c r="F32" s="29"/>
      <c r="G32" s="29"/>
      <c r="H32" s="29">
        <v>310</v>
      </c>
      <c r="I32" s="29"/>
      <c r="J32" s="29">
        <v>0</v>
      </c>
      <c r="K32" s="29"/>
      <c r="L32" s="29"/>
      <c r="M32" s="29"/>
      <c r="N32" s="29"/>
      <c r="O32" s="29"/>
      <c r="P32" s="29"/>
      <c r="Q32" s="41"/>
      <c r="R32" s="29"/>
      <c r="S32" s="33">
        <v>6920</v>
      </c>
      <c r="T32" s="29"/>
      <c r="U32" s="29"/>
      <c r="V32" s="29"/>
      <c r="W32" s="43">
        <f t="shared" si="1"/>
        <v>310</v>
      </c>
      <c r="X32" s="44"/>
      <c r="Y32" s="44"/>
      <c r="Z32" s="44"/>
      <c r="AA32" s="42"/>
      <c r="AB32" s="42"/>
      <c r="AC32" s="42"/>
      <c r="AD32" s="42"/>
      <c r="AE32" s="42"/>
      <c r="AF32" s="42"/>
      <c r="AG32" s="42"/>
    </row>
    <row r="33" spans="1:33" ht="13.5" thickBot="1">
      <c r="A33" s="27" t="s">
        <v>124</v>
      </c>
      <c r="B33" s="30">
        <v>34</v>
      </c>
      <c r="C33" s="63">
        <f>B33/Лист1!B32*100</f>
        <v>10.828025477707007</v>
      </c>
      <c r="D33" s="31">
        <f t="shared" si="0"/>
        <v>34</v>
      </c>
      <c r="E33" s="29"/>
      <c r="F33" s="29"/>
      <c r="G33" s="29"/>
      <c r="H33" s="29"/>
      <c r="I33" s="29"/>
      <c r="J33" s="29"/>
      <c r="K33" s="29"/>
      <c r="L33" s="29"/>
      <c r="M33" s="64"/>
      <c r="N33" s="29"/>
      <c r="O33" s="29"/>
      <c r="P33" s="29"/>
      <c r="Q33" s="41"/>
      <c r="R33" s="29"/>
      <c r="S33" s="29">
        <v>34</v>
      </c>
      <c r="T33" s="29"/>
      <c r="U33" s="29"/>
      <c r="V33" s="29"/>
      <c r="W33" s="43">
        <f t="shared" si="1"/>
        <v>0</v>
      </c>
      <c r="X33" s="44"/>
      <c r="Y33" s="44"/>
      <c r="Z33" s="44"/>
      <c r="AA33" s="42"/>
      <c r="AB33" s="42"/>
      <c r="AC33" s="42"/>
      <c r="AD33" s="42"/>
      <c r="AE33" s="42"/>
      <c r="AF33" s="42"/>
      <c r="AG33" s="42"/>
    </row>
    <row r="34" spans="1:33" ht="13.5" thickBot="1">
      <c r="A34" s="27" t="s">
        <v>125</v>
      </c>
      <c r="B34" s="28">
        <v>165</v>
      </c>
      <c r="C34" s="63">
        <f>B34/Лист1!B33*100</f>
        <v>100.95447870778267</v>
      </c>
      <c r="D34" s="31">
        <f t="shared" si="0"/>
        <v>165</v>
      </c>
      <c r="E34" s="29"/>
      <c r="F34" s="29"/>
      <c r="G34" s="29"/>
      <c r="H34" s="29"/>
      <c r="I34" s="29"/>
      <c r="J34" s="29"/>
      <c r="K34" s="29"/>
      <c r="L34" s="29"/>
      <c r="M34" s="58">
        <v>165</v>
      </c>
      <c r="N34" s="29"/>
      <c r="O34" s="29"/>
      <c r="P34" s="29"/>
      <c r="Q34" s="41"/>
      <c r="R34" s="29"/>
      <c r="S34" s="29">
        <v>0</v>
      </c>
      <c r="T34" s="29"/>
      <c r="U34" s="29"/>
      <c r="V34" s="29"/>
      <c r="W34" s="43">
        <f t="shared" si="1"/>
        <v>165</v>
      </c>
      <c r="X34" s="44"/>
      <c r="Y34" s="44"/>
      <c r="Z34" s="44"/>
      <c r="AA34" s="42"/>
      <c r="AB34" s="42"/>
      <c r="AC34" s="42"/>
      <c r="AD34" s="42"/>
      <c r="AE34" s="42"/>
      <c r="AF34" s="42"/>
      <c r="AG34" s="42"/>
    </row>
    <row r="35" spans="1:33" ht="13.5" thickBot="1">
      <c r="A35" s="27" t="s">
        <v>126</v>
      </c>
      <c r="B35" s="30">
        <v>105</v>
      </c>
      <c r="C35" s="63">
        <f>B35/Лист1!B34*100</f>
        <v>100.21952849098024</v>
      </c>
      <c r="D35" s="31">
        <f t="shared" si="0"/>
        <v>105</v>
      </c>
      <c r="E35" s="29"/>
      <c r="F35" s="29"/>
      <c r="G35" s="29"/>
      <c r="H35" s="29"/>
      <c r="I35" s="29"/>
      <c r="J35" s="29"/>
      <c r="K35" s="29"/>
      <c r="L35" s="29"/>
      <c r="M35" s="29">
        <v>105</v>
      </c>
      <c r="N35" s="29"/>
      <c r="O35" s="29"/>
      <c r="P35" s="29"/>
      <c r="Q35" s="41"/>
      <c r="R35" s="29"/>
      <c r="S35" s="29">
        <v>0</v>
      </c>
      <c r="T35" s="29"/>
      <c r="U35" s="29"/>
      <c r="V35" s="29"/>
      <c r="W35" s="43">
        <f t="shared" si="1"/>
        <v>105</v>
      </c>
      <c r="X35" s="44"/>
      <c r="Y35" s="44"/>
      <c r="Z35" s="44"/>
      <c r="AA35" s="42"/>
      <c r="AB35" s="42"/>
      <c r="AC35" s="42"/>
      <c r="AD35" s="42"/>
      <c r="AE35" s="42"/>
      <c r="AF35" s="42"/>
      <c r="AG35" s="42"/>
    </row>
    <row r="36" spans="1:33" ht="28.5" thickBot="1">
      <c r="A36" s="15" t="s">
        <v>58</v>
      </c>
      <c r="B36" s="29">
        <v>7011</v>
      </c>
      <c r="C36" s="63">
        <f>B36/Лист1!B35*100</f>
        <v>107.40876918834452</v>
      </c>
      <c r="D36" s="31">
        <f t="shared" si="0"/>
        <v>7011</v>
      </c>
      <c r="E36" s="181">
        <f aca="true" t="shared" si="2" ref="E36:S36">E37+E38+E39</f>
        <v>482</v>
      </c>
      <c r="F36" s="181">
        <f t="shared" si="2"/>
        <v>607</v>
      </c>
      <c r="G36" s="181">
        <f t="shared" si="2"/>
        <v>567</v>
      </c>
      <c r="H36" s="181">
        <f t="shared" si="2"/>
        <v>514</v>
      </c>
      <c r="I36" s="181">
        <f t="shared" si="2"/>
        <v>376</v>
      </c>
      <c r="J36" s="181">
        <f t="shared" si="2"/>
        <v>171</v>
      </c>
      <c r="K36" s="181">
        <f t="shared" si="2"/>
        <v>286</v>
      </c>
      <c r="L36" s="181">
        <f t="shared" si="2"/>
        <v>581</v>
      </c>
      <c r="M36" s="181">
        <f t="shared" si="2"/>
        <v>529</v>
      </c>
      <c r="N36" s="181">
        <f t="shared" si="2"/>
        <v>291.5</v>
      </c>
      <c r="O36" s="181">
        <f t="shared" si="2"/>
        <v>478</v>
      </c>
      <c r="P36" s="181">
        <f t="shared" si="2"/>
        <v>469</v>
      </c>
      <c r="Q36" s="181">
        <f t="shared" si="2"/>
        <v>346</v>
      </c>
      <c r="R36" s="181">
        <f t="shared" si="2"/>
        <v>442</v>
      </c>
      <c r="S36" s="181">
        <f t="shared" si="2"/>
        <v>871.5</v>
      </c>
      <c r="T36" s="29"/>
      <c r="U36" s="29"/>
      <c r="V36" s="29"/>
      <c r="W36" s="43">
        <f t="shared" si="1"/>
        <v>6139.5</v>
      </c>
      <c r="X36" s="44"/>
      <c r="Y36" s="44"/>
      <c r="Z36" s="44"/>
      <c r="AA36" s="42"/>
      <c r="AB36" s="42"/>
      <c r="AC36" s="42"/>
      <c r="AD36" s="42"/>
      <c r="AE36" s="42"/>
      <c r="AF36" s="42"/>
      <c r="AG36" s="42"/>
    </row>
    <row r="37" spans="1:33" ht="14.25" thickBot="1">
      <c r="A37" s="16" t="s">
        <v>87</v>
      </c>
      <c r="B37" s="29">
        <v>5103.1</v>
      </c>
      <c r="C37" s="63">
        <f>B37/Лист1!B36*100</f>
        <v>108.68528102570656</v>
      </c>
      <c r="D37" s="31">
        <f t="shared" si="0"/>
        <v>5103.1</v>
      </c>
      <c r="E37" s="177">
        <v>310</v>
      </c>
      <c r="F37" s="181">
        <v>440</v>
      </c>
      <c r="G37" s="181">
        <v>440</v>
      </c>
      <c r="H37" s="181">
        <v>370</v>
      </c>
      <c r="I37" s="181">
        <v>240</v>
      </c>
      <c r="J37" s="181">
        <v>110</v>
      </c>
      <c r="K37" s="181">
        <v>180</v>
      </c>
      <c r="L37" s="181">
        <v>470</v>
      </c>
      <c r="M37" s="181">
        <v>410</v>
      </c>
      <c r="N37" s="181">
        <v>235</v>
      </c>
      <c r="O37" s="181">
        <v>350</v>
      </c>
      <c r="P37" s="181">
        <v>340</v>
      </c>
      <c r="Q37" s="181">
        <v>270</v>
      </c>
      <c r="R37" s="181">
        <v>300</v>
      </c>
      <c r="S37" s="182">
        <v>638.1</v>
      </c>
      <c r="T37" s="29"/>
      <c r="U37" s="29"/>
      <c r="V37" s="29"/>
      <c r="W37" s="43">
        <f t="shared" si="1"/>
        <v>4465</v>
      </c>
      <c r="X37" s="44"/>
      <c r="Y37" s="44"/>
      <c r="Z37" s="44"/>
      <c r="AA37" s="42"/>
      <c r="AB37" s="42"/>
      <c r="AC37" s="42"/>
      <c r="AD37" s="42"/>
      <c r="AE37" s="42"/>
      <c r="AF37" s="42"/>
      <c r="AG37" s="42"/>
    </row>
    <row r="38" spans="1:33" ht="28.5" thickBot="1">
      <c r="A38" s="16" t="s">
        <v>88</v>
      </c>
      <c r="B38" s="29">
        <v>540.5</v>
      </c>
      <c r="C38" s="63">
        <f>B38/Лист1!B37*100</f>
        <v>104.91071428571428</v>
      </c>
      <c r="D38" s="31">
        <f t="shared" si="0"/>
        <v>540.5</v>
      </c>
      <c r="E38" s="73">
        <v>56</v>
      </c>
      <c r="F38" s="73">
        <v>54</v>
      </c>
      <c r="G38" s="73">
        <v>42</v>
      </c>
      <c r="H38" s="73">
        <v>38</v>
      </c>
      <c r="I38" s="73">
        <v>46</v>
      </c>
      <c r="J38" s="73">
        <v>19</v>
      </c>
      <c r="K38" s="73">
        <v>38</v>
      </c>
      <c r="L38" s="73">
        <v>42</v>
      </c>
      <c r="M38" s="73">
        <v>30</v>
      </c>
      <c r="N38" s="73">
        <v>15</v>
      </c>
      <c r="O38" s="73">
        <v>29</v>
      </c>
      <c r="P38" s="73">
        <v>32</v>
      </c>
      <c r="Q38" s="73">
        <v>19</v>
      </c>
      <c r="R38" s="73">
        <v>29</v>
      </c>
      <c r="S38" s="73">
        <v>51.5</v>
      </c>
      <c r="T38" s="29"/>
      <c r="U38" s="29"/>
      <c r="V38" s="29"/>
      <c r="W38" s="43">
        <f t="shared" si="1"/>
        <v>489</v>
      </c>
      <c r="X38" s="44"/>
      <c r="Y38" s="44"/>
      <c r="Z38" s="44"/>
      <c r="AA38" s="42"/>
      <c r="AB38" s="42"/>
      <c r="AC38" s="42"/>
      <c r="AD38" s="42"/>
      <c r="AE38" s="42"/>
      <c r="AF38" s="42"/>
      <c r="AG38" s="42"/>
    </row>
    <row r="39" spans="1:33" ht="14.25" thickBot="1">
      <c r="A39" s="17" t="s">
        <v>89</v>
      </c>
      <c r="B39" s="29">
        <v>1367.4</v>
      </c>
      <c r="C39" s="63">
        <f>B39/Лист1!B38*100</f>
        <v>103.83476345964007</v>
      </c>
      <c r="D39" s="31">
        <f t="shared" si="0"/>
        <v>1367.4</v>
      </c>
      <c r="E39" s="177">
        <v>116</v>
      </c>
      <c r="F39" s="181">
        <v>113</v>
      </c>
      <c r="G39" s="181">
        <v>85</v>
      </c>
      <c r="H39" s="181">
        <v>106</v>
      </c>
      <c r="I39" s="181">
        <v>90</v>
      </c>
      <c r="J39" s="181">
        <v>42</v>
      </c>
      <c r="K39" s="181">
        <v>68</v>
      </c>
      <c r="L39" s="181">
        <v>69</v>
      </c>
      <c r="M39" s="181">
        <v>89</v>
      </c>
      <c r="N39" s="181">
        <v>41.5</v>
      </c>
      <c r="O39" s="181">
        <v>99</v>
      </c>
      <c r="P39" s="181">
        <v>97</v>
      </c>
      <c r="Q39" s="181">
        <v>57</v>
      </c>
      <c r="R39" s="181">
        <v>113</v>
      </c>
      <c r="S39" s="182">
        <v>181.9</v>
      </c>
      <c r="T39" s="29"/>
      <c r="U39" s="29"/>
      <c r="V39" s="29"/>
      <c r="W39" s="43">
        <f t="shared" si="1"/>
        <v>1185.5</v>
      </c>
      <c r="X39" s="44"/>
      <c r="Y39" s="44"/>
      <c r="Z39" s="44"/>
      <c r="AA39" s="42"/>
      <c r="AB39" s="42"/>
      <c r="AC39" s="42"/>
      <c r="AD39" s="42"/>
      <c r="AE39" s="42"/>
      <c r="AF39" s="42"/>
      <c r="AG39" s="42"/>
    </row>
    <row r="40" spans="1:33" ht="28.5" thickBot="1">
      <c r="A40" s="14" t="s">
        <v>2</v>
      </c>
      <c r="B40" s="29"/>
      <c r="C40" s="63"/>
      <c r="D40" s="31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5"/>
      <c r="S40" s="70"/>
      <c r="T40" s="29"/>
      <c r="U40" s="29"/>
      <c r="V40" s="29"/>
      <c r="W40" s="43">
        <f t="shared" si="1"/>
        <v>0</v>
      </c>
      <c r="X40" s="44"/>
      <c r="Y40" s="44"/>
      <c r="Z40" s="44"/>
      <c r="AA40" s="42"/>
      <c r="AB40" s="42"/>
      <c r="AC40" s="42"/>
      <c r="AD40" s="42"/>
      <c r="AE40" s="42"/>
      <c r="AF40" s="42"/>
      <c r="AG40" s="42"/>
    </row>
    <row r="41" spans="1:33" ht="14.25" thickBot="1">
      <c r="A41" s="11" t="s">
        <v>90</v>
      </c>
      <c r="B41" s="29">
        <v>321</v>
      </c>
      <c r="C41" s="63">
        <f>B41/Лист1!B40*100</f>
        <v>101.74326465927099</v>
      </c>
      <c r="D41" s="31">
        <f t="shared" si="0"/>
        <v>321</v>
      </c>
      <c r="E41" s="70">
        <v>20</v>
      </c>
      <c r="F41" s="70">
        <v>29</v>
      </c>
      <c r="G41" s="70">
        <v>25</v>
      </c>
      <c r="H41" s="70">
        <v>25</v>
      </c>
      <c r="I41" s="70">
        <v>12</v>
      </c>
      <c r="J41" s="70">
        <v>9</v>
      </c>
      <c r="K41" s="70">
        <v>15</v>
      </c>
      <c r="L41" s="70">
        <v>32</v>
      </c>
      <c r="M41" s="70">
        <v>28</v>
      </c>
      <c r="N41" s="70">
        <v>15</v>
      </c>
      <c r="O41" s="70">
        <v>26</v>
      </c>
      <c r="P41" s="70">
        <v>17</v>
      </c>
      <c r="Q41" s="70">
        <v>18</v>
      </c>
      <c r="R41" s="75">
        <v>14</v>
      </c>
      <c r="S41" s="70">
        <v>36</v>
      </c>
      <c r="T41" s="29"/>
      <c r="U41" s="29"/>
      <c r="V41" s="29"/>
      <c r="W41" s="43">
        <f t="shared" si="1"/>
        <v>285</v>
      </c>
      <c r="X41" s="44"/>
      <c r="Y41" s="44"/>
      <c r="Z41" s="44"/>
      <c r="AA41" s="42"/>
      <c r="AB41" s="42"/>
      <c r="AC41" s="42"/>
      <c r="AD41" s="42"/>
      <c r="AE41" s="42"/>
      <c r="AF41" s="42"/>
      <c r="AG41" s="42"/>
    </row>
    <row r="42" spans="1:33" ht="14.25" thickBot="1">
      <c r="A42" s="11" t="s">
        <v>3</v>
      </c>
      <c r="B42" s="29">
        <v>0</v>
      </c>
      <c r="C42" s="63" t="e">
        <f>B42/Лист1!B41*100</f>
        <v>#DIV/0!</v>
      </c>
      <c r="D42" s="31">
        <f t="shared" si="0"/>
        <v>0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5"/>
      <c r="S42" s="70"/>
      <c r="T42" s="29"/>
      <c r="U42" s="29"/>
      <c r="V42" s="29"/>
      <c r="W42" s="43">
        <f t="shared" si="1"/>
        <v>0</v>
      </c>
      <c r="X42" s="44"/>
      <c r="Y42" s="44"/>
      <c r="Z42" s="44"/>
      <c r="AA42" s="42"/>
      <c r="AB42" s="42"/>
      <c r="AC42" s="42"/>
      <c r="AD42" s="42"/>
      <c r="AE42" s="42"/>
      <c r="AF42" s="42"/>
      <c r="AG42" s="42"/>
    </row>
    <row r="43" spans="1:33" ht="14.25" thickBot="1">
      <c r="A43" s="11" t="s">
        <v>4</v>
      </c>
      <c r="B43" s="29">
        <v>6</v>
      </c>
      <c r="C43" s="63">
        <f>B43/Лист1!B42*100</f>
        <v>103.44827586206897</v>
      </c>
      <c r="D43" s="31">
        <f t="shared" si="0"/>
        <v>6.000000000000001</v>
      </c>
      <c r="E43" s="70">
        <v>0.4</v>
      </c>
      <c r="F43" s="70">
        <v>0.4</v>
      </c>
      <c r="G43" s="70">
        <v>0.4</v>
      </c>
      <c r="H43" s="70">
        <v>0.3</v>
      </c>
      <c r="I43" s="70">
        <v>0.3</v>
      </c>
      <c r="J43" s="70">
        <v>0.3</v>
      </c>
      <c r="K43" s="70">
        <v>0.4</v>
      </c>
      <c r="L43" s="70">
        <v>0.4</v>
      </c>
      <c r="M43" s="70">
        <v>0.4</v>
      </c>
      <c r="N43" s="70">
        <v>0.4</v>
      </c>
      <c r="O43" s="70">
        <v>0.4</v>
      </c>
      <c r="P43" s="70">
        <v>0.4</v>
      </c>
      <c r="Q43" s="75">
        <v>0.4</v>
      </c>
      <c r="R43" s="70">
        <v>0.4</v>
      </c>
      <c r="S43" s="70">
        <v>0.7</v>
      </c>
      <c r="T43" s="29"/>
      <c r="U43" s="29"/>
      <c r="V43" s="29"/>
      <c r="W43" s="43">
        <f t="shared" si="1"/>
        <v>5.300000000000001</v>
      </c>
      <c r="X43" s="44"/>
      <c r="Y43" s="44"/>
      <c r="Z43" s="44"/>
      <c r="AA43" s="42"/>
      <c r="AB43" s="42"/>
      <c r="AC43" s="42"/>
      <c r="AD43" s="42"/>
      <c r="AE43" s="42"/>
      <c r="AF43" s="42"/>
      <c r="AG43" s="42"/>
    </row>
    <row r="44" spans="1:33" ht="14.25" thickBot="1">
      <c r="A44" s="11" t="s">
        <v>5</v>
      </c>
      <c r="B44" s="29">
        <v>36.9</v>
      </c>
      <c r="C44" s="63">
        <f>B44/Лист1!B43*100</f>
        <v>106.95652173913044</v>
      </c>
      <c r="D44" s="31">
        <f t="shared" si="0"/>
        <v>36.9</v>
      </c>
      <c r="E44" s="70">
        <v>2.5</v>
      </c>
      <c r="F44" s="70">
        <v>2.5</v>
      </c>
      <c r="G44" s="70">
        <v>2.3</v>
      </c>
      <c r="H44" s="70">
        <v>2.4</v>
      </c>
      <c r="I44" s="70">
        <v>1.7</v>
      </c>
      <c r="J44" s="70">
        <v>1.8</v>
      </c>
      <c r="K44" s="70">
        <v>1.9</v>
      </c>
      <c r="L44" s="70">
        <v>3.1</v>
      </c>
      <c r="M44" s="70">
        <v>2.9</v>
      </c>
      <c r="N44" s="70">
        <v>1.9</v>
      </c>
      <c r="O44" s="70">
        <v>2.8</v>
      </c>
      <c r="P44" s="70">
        <v>2.5</v>
      </c>
      <c r="Q44" s="75">
        <v>2</v>
      </c>
      <c r="R44" s="70">
        <v>2.1</v>
      </c>
      <c r="S44" s="70">
        <v>4.5</v>
      </c>
      <c r="T44" s="29"/>
      <c r="U44" s="29"/>
      <c r="V44" s="29"/>
      <c r="W44" s="43">
        <f t="shared" si="1"/>
        <v>32.4</v>
      </c>
      <c r="X44" s="44"/>
      <c r="Y44" s="44"/>
      <c r="Z44" s="44"/>
      <c r="AA44" s="42"/>
      <c r="AB44" s="42"/>
      <c r="AC44" s="42"/>
      <c r="AD44" s="42"/>
      <c r="AE44" s="42"/>
      <c r="AF44" s="42"/>
      <c r="AG44" s="42"/>
    </row>
    <row r="45" spans="1:33" ht="14.25" thickBot="1">
      <c r="A45" s="11" t="s">
        <v>6</v>
      </c>
      <c r="B45" s="29">
        <v>305.9</v>
      </c>
      <c r="C45" s="63">
        <f>B45/Лист1!B44*100</f>
        <v>103.41446923597024</v>
      </c>
      <c r="D45" s="31">
        <f t="shared" si="0"/>
        <v>305.9</v>
      </c>
      <c r="E45" s="70">
        <v>25</v>
      </c>
      <c r="F45" s="70">
        <v>25</v>
      </c>
      <c r="G45" s="70">
        <v>16</v>
      </c>
      <c r="H45" s="70">
        <v>20</v>
      </c>
      <c r="I45" s="70">
        <v>16</v>
      </c>
      <c r="J45" s="70">
        <v>14</v>
      </c>
      <c r="K45" s="70">
        <v>15</v>
      </c>
      <c r="L45" s="70">
        <v>28</v>
      </c>
      <c r="M45" s="70">
        <v>28</v>
      </c>
      <c r="N45" s="70">
        <v>15.4</v>
      </c>
      <c r="O45" s="70">
        <v>21</v>
      </c>
      <c r="P45" s="70">
        <v>20</v>
      </c>
      <c r="Q45" s="75">
        <v>16</v>
      </c>
      <c r="R45" s="70">
        <v>18.5</v>
      </c>
      <c r="S45" s="70">
        <v>28</v>
      </c>
      <c r="T45" s="29"/>
      <c r="U45" s="29"/>
      <c r="V45" s="29"/>
      <c r="W45" s="43">
        <f t="shared" si="1"/>
        <v>277.9</v>
      </c>
      <c r="X45" s="44"/>
      <c r="Y45" s="44"/>
      <c r="Z45" s="44"/>
      <c r="AA45" s="42"/>
      <c r="AB45" s="42"/>
      <c r="AC45" s="42"/>
      <c r="AD45" s="42"/>
      <c r="AE45" s="42"/>
      <c r="AF45" s="42"/>
      <c r="AG45" s="42"/>
    </row>
    <row r="46" spans="1:33" ht="14.25" thickBot="1">
      <c r="A46" s="11" t="s">
        <v>28</v>
      </c>
      <c r="B46" s="29">
        <v>29.3</v>
      </c>
      <c r="C46" s="63">
        <f>B46/Лист1!B45*100</f>
        <v>85.42274052478135</v>
      </c>
      <c r="D46" s="31">
        <f t="shared" si="0"/>
        <v>29.299999999999997</v>
      </c>
      <c r="E46" s="70">
        <v>2.2</v>
      </c>
      <c r="F46" s="70">
        <v>2.2</v>
      </c>
      <c r="G46" s="70">
        <v>1.6</v>
      </c>
      <c r="H46" s="70">
        <v>1.8</v>
      </c>
      <c r="I46" s="70">
        <v>1.1</v>
      </c>
      <c r="J46" s="70">
        <v>1.2</v>
      </c>
      <c r="K46" s="70">
        <v>1.3</v>
      </c>
      <c r="L46" s="70">
        <v>2.7</v>
      </c>
      <c r="M46" s="70">
        <v>2.7</v>
      </c>
      <c r="N46" s="70">
        <v>1.5</v>
      </c>
      <c r="O46" s="70">
        <v>2.5</v>
      </c>
      <c r="P46" s="70">
        <v>1.9</v>
      </c>
      <c r="Q46" s="75">
        <v>1.9</v>
      </c>
      <c r="R46" s="70">
        <v>1.4</v>
      </c>
      <c r="S46" s="70">
        <v>3.3</v>
      </c>
      <c r="T46" s="29"/>
      <c r="U46" s="29"/>
      <c r="V46" s="29"/>
      <c r="W46" s="43">
        <f t="shared" si="1"/>
        <v>25.999999999999996</v>
      </c>
      <c r="X46" s="44"/>
      <c r="Y46" s="44"/>
      <c r="Z46" s="44"/>
      <c r="AA46" s="42"/>
      <c r="AB46" s="42"/>
      <c r="AC46" s="42"/>
      <c r="AD46" s="42"/>
      <c r="AE46" s="42"/>
      <c r="AF46" s="42"/>
      <c r="AG46" s="42"/>
    </row>
    <row r="47" spans="1:33" ht="14.25" thickBot="1">
      <c r="A47" s="11" t="s">
        <v>38</v>
      </c>
      <c r="B47" s="29">
        <v>17.9</v>
      </c>
      <c r="C47" s="63">
        <f>B47/Лист1!B46*100</f>
        <v>107.18562874251496</v>
      </c>
      <c r="D47" s="31">
        <f t="shared" si="0"/>
        <v>17.9</v>
      </c>
      <c r="E47" s="70">
        <f>E48+E49+E50</f>
        <v>1.7</v>
      </c>
      <c r="F47" s="70">
        <v>2</v>
      </c>
      <c r="G47" s="70">
        <f aca="true" t="shared" si="3" ref="G47:S47">G48+G49+G50</f>
        <v>1.7</v>
      </c>
      <c r="H47" s="70">
        <f t="shared" si="3"/>
        <v>1.8</v>
      </c>
      <c r="I47" s="70">
        <f t="shared" si="3"/>
        <v>0.5</v>
      </c>
      <c r="J47" s="70">
        <f t="shared" si="3"/>
        <v>0.5</v>
      </c>
      <c r="K47" s="70">
        <f t="shared" si="3"/>
        <v>1.5</v>
      </c>
      <c r="L47" s="70">
        <v>2</v>
      </c>
      <c r="M47" s="70">
        <v>2</v>
      </c>
      <c r="N47" s="70">
        <f t="shared" si="3"/>
        <v>0.5</v>
      </c>
      <c r="O47" s="70">
        <f t="shared" si="3"/>
        <v>0.9</v>
      </c>
      <c r="P47" s="70">
        <f t="shared" si="3"/>
        <v>0.6</v>
      </c>
      <c r="Q47" s="70">
        <f t="shared" si="3"/>
        <v>0.7</v>
      </c>
      <c r="R47" s="70">
        <f t="shared" si="3"/>
        <v>0.6</v>
      </c>
      <c r="S47" s="70">
        <f t="shared" si="3"/>
        <v>0.9</v>
      </c>
      <c r="T47" s="29"/>
      <c r="U47" s="29"/>
      <c r="V47" s="29"/>
      <c r="W47" s="43">
        <f t="shared" si="1"/>
        <v>17</v>
      </c>
      <c r="X47" s="44"/>
      <c r="Y47" s="44"/>
      <c r="Z47" s="44"/>
      <c r="AA47" s="42"/>
      <c r="AB47" s="42"/>
      <c r="AC47" s="42"/>
      <c r="AD47" s="42"/>
      <c r="AE47" s="42"/>
      <c r="AF47" s="42"/>
      <c r="AG47" s="42"/>
    </row>
    <row r="48" spans="1:33" ht="14.25" thickBot="1">
      <c r="A48" s="16" t="s">
        <v>87</v>
      </c>
      <c r="B48" s="29">
        <v>0.7</v>
      </c>
      <c r="C48" s="63">
        <f>B48/Лист1!B47*100</f>
        <v>100</v>
      </c>
      <c r="D48" s="31">
        <f t="shared" si="0"/>
        <v>0.7</v>
      </c>
      <c r="E48" s="73"/>
      <c r="F48" s="73"/>
      <c r="G48" s="73"/>
      <c r="H48" s="73">
        <v>0.2</v>
      </c>
      <c r="I48" s="73"/>
      <c r="J48" s="73"/>
      <c r="K48" s="73"/>
      <c r="L48" s="73">
        <v>0.3</v>
      </c>
      <c r="M48" s="73">
        <v>0.2</v>
      </c>
      <c r="N48" s="73"/>
      <c r="O48" s="73"/>
      <c r="P48" s="73"/>
      <c r="Q48" s="74"/>
      <c r="R48" s="73"/>
      <c r="S48" s="73"/>
      <c r="T48" s="29"/>
      <c r="U48" s="29"/>
      <c r="V48" s="29"/>
      <c r="W48" s="43">
        <f t="shared" si="1"/>
        <v>0.7</v>
      </c>
      <c r="X48" s="44"/>
      <c r="Y48" s="44"/>
      <c r="Z48" s="44"/>
      <c r="AA48" s="42"/>
      <c r="AB48" s="42"/>
      <c r="AC48" s="42"/>
      <c r="AD48" s="42"/>
      <c r="AE48" s="42"/>
      <c r="AF48" s="42"/>
      <c r="AG48" s="42"/>
    </row>
    <row r="49" spans="1:33" ht="28.5" thickBot="1">
      <c r="A49" s="16" t="s">
        <v>88</v>
      </c>
      <c r="B49" s="29">
        <v>1.8</v>
      </c>
      <c r="C49" s="63">
        <f>B49/Лист1!B48*100</f>
        <v>105.88235294117648</v>
      </c>
      <c r="D49" s="31">
        <f t="shared" si="0"/>
        <v>1.7999999999999998</v>
      </c>
      <c r="E49" s="73"/>
      <c r="F49" s="73">
        <v>0.4</v>
      </c>
      <c r="G49" s="73">
        <v>0.3</v>
      </c>
      <c r="H49" s="73"/>
      <c r="I49" s="73"/>
      <c r="J49" s="73"/>
      <c r="K49" s="73">
        <v>0.2</v>
      </c>
      <c r="L49" s="73">
        <v>0.5</v>
      </c>
      <c r="M49" s="73">
        <v>0.2</v>
      </c>
      <c r="N49" s="73"/>
      <c r="O49" s="73"/>
      <c r="P49" s="73"/>
      <c r="Q49" s="74">
        <v>0.2</v>
      </c>
      <c r="R49" s="73"/>
      <c r="S49" s="73"/>
      <c r="T49" s="29"/>
      <c r="U49" s="29"/>
      <c r="V49" s="29"/>
      <c r="W49" s="43">
        <f t="shared" si="1"/>
        <v>1.7999999999999998</v>
      </c>
      <c r="X49" s="44"/>
      <c r="Y49" s="44"/>
      <c r="Z49" s="44"/>
      <c r="AA49" s="42"/>
      <c r="AB49" s="42"/>
      <c r="AC49" s="42"/>
      <c r="AD49" s="42"/>
      <c r="AE49" s="42"/>
      <c r="AF49" s="42"/>
      <c r="AG49" s="42"/>
    </row>
    <row r="50" spans="1:33" ht="14.25" thickBot="1">
      <c r="A50" s="17" t="s">
        <v>91</v>
      </c>
      <c r="B50" s="29">
        <v>15.4</v>
      </c>
      <c r="C50" s="63">
        <f>B50/Лист1!B49*100</f>
        <v>107.6923076923077</v>
      </c>
      <c r="D50" s="31">
        <f t="shared" si="0"/>
        <v>15.399999999999999</v>
      </c>
      <c r="E50" s="70">
        <v>1.7</v>
      </c>
      <c r="F50" s="70">
        <v>1.6</v>
      </c>
      <c r="G50" s="70">
        <v>1.4</v>
      </c>
      <c r="H50" s="70">
        <v>1.6</v>
      </c>
      <c r="I50" s="70">
        <v>0.5</v>
      </c>
      <c r="J50" s="70">
        <v>0.5</v>
      </c>
      <c r="K50" s="70">
        <v>1.3</v>
      </c>
      <c r="L50" s="70">
        <v>1.2</v>
      </c>
      <c r="M50" s="70">
        <v>1.6</v>
      </c>
      <c r="N50" s="70">
        <v>0.5</v>
      </c>
      <c r="O50" s="70">
        <v>0.9</v>
      </c>
      <c r="P50" s="70">
        <v>0.6</v>
      </c>
      <c r="Q50" s="75">
        <v>0.5</v>
      </c>
      <c r="R50" s="70">
        <v>0.6</v>
      </c>
      <c r="S50" s="70">
        <v>0.9</v>
      </c>
      <c r="T50" s="29"/>
      <c r="U50" s="29"/>
      <c r="V50" s="29"/>
      <c r="W50" s="43">
        <f t="shared" si="1"/>
        <v>14.499999999999998</v>
      </c>
      <c r="X50" s="44"/>
      <c r="Y50" s="44"/>
      <c r="Z50" s="44"/>
      <c r="AA50" s="42"/>
      <c r="AB50" s="42"/>
      <c r="AC50" s="42"/>
      <c r="AD50" s="42"/>
      <c r="AE50" s="42"/>
      <c r="AF50" s="42"/>
      <c r="AG50" s="42"/>
    </row>
    <row r="51" spans="1:33" ht="14.25" thickBot="1">
      <c r="A51" s="11" t="s">
        <v>39</v>
      </c>
      <c r="B51" s="29">
        <v>23.1</v>
      </c>
      <c r="C51" s="63">
        <f>B51/Лист1!B50*100</f>
        <v>103.58744394618836</v>
      </c>
      <c r="D51" s="31">
        <f t="shared" si="0"/>
        <v>23.1</v>
      </c>
      <c r="E51" s="70">
        <f>E52+E53+E54</f>
        <v>2</v>
      </c>
      <c r="F51" s="70">
        <f aca="true" t="shared" si="4" ref="F51:S51">F52+F53+F54</f>
        <v>2</v>
      </c>
      <c r="G51" s="70">
        <f t="shared" si="4"/>
        <v>1.2</v>
      </c>
      <c r="H51" s="70">
        <f t="shared" si="4"/>
        <v>1.1</v>
      </c>
      <c r="I51" s="70">
        <f t="shared" si="4"/>
        <v>1.5</v>
      </c>
      <c r="J51" s="70">
        <f t="shared" si="4"/>
        <v>0.5</v>
      </c>
      <c r="K51" s="70">
        <f t="shared" si="4"/>
        <v>1.6</v>
      </c>
      <c r="L51" s="70">
        <f t="shared" si="4"/>
        <v>2.7</v>
      </c>
      <c r="M51" s="70">
        <f t="shared" si="4"/>
        <v>2.5999999999999996</v>
      </c>
      <c r="N51" s="70">
        <f t="shared" si="4"/>
        <v>1.1</v>
      </c>
      <c r="O51" s="70">
        <f t="shared" si="4"/>
        <v>1.2000000000000002</v>
      </c>
      <c r="P51" s="70">
        <f t="shared" si="4"/>
        <v>1.5</v>
      </c>
      <c r="Q51" s="70">
        <f t="shared" si="4"/>
        <v>1.3</v>
      </c>
      <c r="R51" s="70">
        <f t="shared" si="4"/>
        <v>1</v>
      </c>
      <c r="S51" s="70">
        <f t="shared" si="4"/>
        <v>1.8</v>
      </c>
      <c r="T51" s="29"/>
      <c r="U51" s="29"/>
      <c r="V51" s="29"/>
      <c r="W51" s="43">
        <f t="shared" si="1"/>
        <v>21.3</v>
      </c>
      <c r="X51" s="44"/>
      <c r="Y51" s="44"/>
      <c r="Z51" s="44"/>
      <c r="AA51" s="42"/>
      <c r="AB51" s="42"/>
      <c r="AC51" s="42"/>
      <c r="AD51" s="42"/>
      <c r="AE51" s="42"/>
      <c r="AF51" s="42"/>
      <c r="AG51" s="42"/>
    </row>
    <row r="52" spans="1:33" ht="14.25" thickBot="1">
      <c r="A52" s="16" t="s">
        <v>87</v>
      </c>
      <c r="B52" s="29">
        <v>1.9</v>
      </c>
      <c r="C52" s="63">
        <f>B52/Лист1!B51*100</f>
        <v>146.15384615384613</v>
      </c>
      <c r="D52" s="31">
        <f t="shared" si="0"/>
        <v>1.9000000000000001</v>
      </c>
      <c r="E52" s="73"/>
      <c r="F52" s="73"/>
      <c r="G52" s="73"/>
      <c r="H52" s="73">
        <v>0.5</v>
      </c>
      <c r="I52" s="73"/>
      <c r="J52" s="73"/>
      <c r="K52" s="73"/>
      <c r="L52" s="73">
        <v>0.6</v>
      </c>
      <c r="M52" s="73">
        <v>0.6</v>
      </c>
      <c r="N52" s="73"/>
      <c r="O52" s="73"/>
      <c r="P52" s="73"/>
      <c r="Q52" s="74"/>
      <c r="R52" s="73"/>
      <c r="S52" s="73">
        <v>0.2</v>
      </c>
      <c r="T52" s="29"/>
      <c r="U52" s="29"/>
      <c r="V52" s="29"/>
      <c r="W52" s="43">
        <f t="shared" si="1"/>
        <v>1.7000000000000002</v>
      </c>
      <c r="X52" s="44"/>
      <c r="Y52" s="44"/>
      <c r="Z52" s="44"/>
      <c r="AA52" s="42"/>
      <c r="AB52" s="42"/>
      <c r="AC52" s="42"/>
      <c r="AD52" s="42"/>
      <c r="AE52" s="42"/>
      <c r="AF52" s="42"/>
      <c r="AG52" s="42"/>
    </row>
    <row r="53" spans="1:33" ht="28.5" thickBot="1">
      <c r="A53" s="16" t="s">
        <v>88</v>
      </c>
      <c r="B53" s="29">
        <v>8.2</v>
      </c>
      <c r="C53" s="63">
        <f>B53/Лист1!B52*100</f>
        <v>101.23456790123457</v>
      </c>
      <c r="D53" s="31">
        <f t="shared" si="0"/>
        <v>8.200000000000001</v>
      </c>
      <c r="E53" s="73">
        <v>0.9</v>
      </c>
      <c r="F53" s="73">
        <v>0.9</v>
      </c>
      <c r="G53" s="73">
        <v>0.7</v>
      </c>
      <c r="H53" s="73"/>
      <c r="I53" s="73">
        <v>0.8</v>
      </c>
      <c r="J53" s="73"/>
      <c r="K53" s="73">
        <v>0.6</v>
      </c>
      <c r="L53" s="73">
        <v>0.9</v>
      </c>
      <c r="M53" s="73">
        <v>0.7</v>
      </c>
      <c r="N53" s="73">
        <v>0.4</v>
      </c>
      <c r="O53" s="73">
        <v>0.4</v>
      </c>
      <c r="P53" s="73">
        <v>0.5</v>
      </c>
      <c r="Q53" s="74">
        <v>0.4</v>
      </c>
      <c r="R53" s="73">
        <v>0.4</v>
      </c>
      <c r="S53" s="73">
        <v>0.6</v>
      </c>
      <c r="T53" s="29"/>
      <c r="U53" s="29"/>
      <c r="V53" s="29"/>
      <c r="W53" s="43">
        <f t="shared" si="1"/>
        <v>7.600000000000001</v>
      </c>
      <c r="X53" s="44"/>
      <c r="Y53" s="44"/>
      <c r="Z53" s="44"/>
      <c r="AA53" s="42"/>
      <c r="AB53" s="42"/>
      <c r="AC53" s="42"/>
      <c r="AD53" s="42"/>
      <c r="AE53" s="42"/>
      <c r="AF53" s="42"/>
      <c r="AG53" s="42"/>
    </row>
    <row r="54" spans="1:33" ht="14.25" thickBot="1">
      <c r="A54" s="17" t="s">
        <v>91</v>
      </c>
      <c r="B54" s="29">
        <v>13</v>
      </c>
      <c r="C54" s="63">
        <f>B54/Лист1!B53*100</f>
        <v>100.7751937984496</v>
      </c>
      <c r="D54" s="31">
        <f t="shared" si="0"/>
        <v>13</v>
      </c>
      <c r="E54" s="70">
        <v>1.1</v>
      </c>
      <c r="F54" s="70">
        <v>1.1</v>
      </c>
      <c r="G54" s="70">
        <v>0.5</v>
      </c>
      <c r="H54" s="70">
        <v>0.6</v>
      </c>
      <c r="I54" s="70">
        <v>0.7</v>
      </c>
      <c r="J54" s="70">
        <v>0.5</v>
      </c>
      <c r="K54" s="70">
        <v>1</v>
      </c>
      <c r="L54" s="70">
        <v>1.2</v>
      </c>
      <c r="M54" s="70">
        <v>1.3</v>
      </c>
      <c r="N54" s="70">
        <v>0.7</v>
      </c>
      <c r="O54" s="70">
        <v>0.8</v>
      </c>
      <c r="P54" s="70">
        <v>1</v>
      </c>
      <c r="Q54" s="75">
        <v>0.9</v>
      </c>
      <c r="R54" s="70">
        <v>0.6</v>
      </c>
      <c r="S54" s="70">
        <v>1</v>
      </c>
      <c r="T54" s="29"/>
      <c r="U54" s="29"/>
      <c r="V54" s="29"/>
      <c r="W54" s="43">
        <f t="shared" si="1"/>
        <v>12</v>
      </c>
      <c r="X54" s="44"/>
      <c r="Y54" s="44"/>
      <c r="Z54" s="44"/>
      <c r="AA54" s="42"/>
      <c r="AB54" s="42"/>
      <c r="AC54" s="42"/>
      <c r="AD54" s="42"/>
      <c r="AE54" s="42"/>
      <c r="AF54" s="42"/>
      <c r="AG54" s="42"/>
    </row>
    <row r="55" spans="1:33" ht="14.25" thickBot="1">
      <c r="A55" s="18" t="s">
        <v>66</v>
      </c>
      <c r="B55" s="29">
        <v>2</v>
      </c>
      <c r="C55" s="63">
        <f>B55/Лист1!B54*100</f>
        <v>76.92307692307692</v>
      </c>
      <c r="D55" s="31">
        <f t="shared" si="0"/>
        <v>2</v>
      </c>
      <c r="E55" s="73">
        <f>E56+E57+E58</f>
        <v>0.1</v>
      </c>
      <c r="F55" s="73">
        <f aca="true" t="shared" si="5" ref="F55:R55">F56+F57+F58</f>
        <v>0.1</v>
      </c>
      <c r="G55" s="73">
        <f t="shared" si="5"/>
        <v>0.05</v>
      </c>
      <c r="H55" s="73">
        <f t="shared" si="5"/>
        <v>0.1</v>
      </c>
      <c r="I55" s="73">
        <f t="shared" si="5"/>
        <v>0.1</v>
      </c>
      <c r="J55" s="73">
        <f t="shared" si="5"/>
        <v>0.05</v>
      </c>
      <c r="K55" s="73">
        <f t="shared" si="5"/>
        <v>0.05</v>
      </c>
      <c r="L55" s="73">
        <f t="shared" si="5"/>
        <v>0.1</v>
      </c>
      <c r="M55" s="73">
        <f t="shared" si="5"/>
        <v>0.2</v>
      </c>
      <c r="N55" s="73">
        <f t="shared" si="5"/>
        <v>0.25</v>
      </c>
      <c r="O55" s="73">
        <f t="shared" si="5"/>
        <v>0.1</v>
      </c>
      <c r="P55" s="73">
        <f t="shared" si="5"/>
        <v>0.1</v>
      </c>
      <c r="Q55" s="73">
        <f t="shared" si="5"/>
        <v>0.1</v>
      </c>
      <c r="R55" s="73">
        <f t="shared" si="5"/>
        <v>0.1</v>
      </c>
      <c r="S55" s="73">
        <v>0.5</v>
      </c>
      <c r="T55" s="29"/>
      <c r="U55" s="29"/>
      <c r="V55" s="29"/>
      <c r="W55" s="43">
        <f t="shared" si="1"/>
        <v>1.5000000000000002</v>
      </c>
      <c r="X55" s="44"/>
      <c r="Y55" s="44"/>
      <c r="Z55" s="44"/>
      <c r="AA55" s="42"/>
      <c r="AB55" s="42"/>
      <c r="AC55" s="42"/>
      <c r="AD55" s="42"/>
      <c r="AE55" s="42"/>
      <c r="AF55" s="42"/>
      <c r="AG55" s="42"/>
    </row>
    <row r="56" spans="1:33" ht="14.25" thickBot="1">
      <c r="A56" s="16" t="s">
        <v>87</v>
      </c>
      <c r="B56" s="33">
        <v>0.5</v>
      </c>
      <c r="C56" s="63">
        <f>B56/Лист1!B55*100</f>
        <v>50</v>
      </c>
      <c r="D56" s="63">
        <f t="shared" si="0"/>
        <v>0.5</v>
      </c>
      <c r="E56" s="73"/>
      <c r="F56" s="73"/>
      <c r="G56" s="73"/>
      <c r="H56" s="73"/>
      <c r="I56" s="73"/>
      <c r="J56" s="73"/>
      <c r="K56" s="73"/>
      <c r="L56" s="73"/>
      <c r="M56" s="73">
        <v>0.1</v>
      </c>
      <c r="N56" s="73">
        <v>0.2</v>
      </c>
      <c r="O56" s="73"/>
      <c r="P56" s="73"/>
      <c r="Q56" s="74"/>
      <c r="R56" s="73"/>
      <c r="S56" s="73">
        <v>0.2</v>
      </c>
      <c r="T56" s="29"/>
      <c r="U56" s="29"/>
      <c r="V56" s="29"/>
      <c r="W56" s="43">
        <f t="shared" si="1"/>
        <v>0.30000000000000004</v>
      </c>
      <c r="X56" s="44"/>
      <c r="Y56" s="44"/>
      <c r="Z56" s="44"/>
      <c r="AA56" s="42"/>
      <c r="AB56" s="42"/>
      <c r="AC56" s="42"/>
      <c r="AD56" s="42"/>
      <c r="AE56" s="42"/>
      <c r="AF56" s="42"/>
      <c r="AG56" s="42"/>
    </row>
    <row r="57" spans="1:33" ht="28.5" thickBot="1">
      <c r="A57" s="16" t="s">
        <v>88</v>
      </c>
      <c r="B57" s="29">
        <v>0</v>
      </c>
      <c r="C57" s="63" t="e">
        <f>B57/Лист1!B56*100</f>
        <v>#DIV/0!</v>
      </c>
      <c r="D57" s="31">
        <f t="shared" si="0"/>
        <v>0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4"/>
      <c r="R57" s="73"/>
      <c r="S57" s="73"/>
      <c r="T57" s="29"/>
      <c r="U57" s="29"/>
      <c r="V57" s="29"/>
      <c r="W57" s="43">
        <f t="shared" si="1"/>
        <v>0</v>
      </c>
      <c r="X57" s="44"/>
      <c r="Y57" s="44"/>
      <c r="Z57" s="44"/>
      <c r="AA57" s="42"/>
      <c r="AB57" s="42"/>
      <c r="AC57" s="42"/>
      <c r="AD57" s="42"/>
      <c r="AE57" s="42"/>
      <c r="AF57" s="42"/>
      <c r="AG57" s="42"/>
    </row>
    <row r="58" spans="1:33" ht="14.25" thickBot="1">
      <c r="A58" s="16" t="s">
        <v>91</v>
      </c>
      <c r="B58" s="29">
        <v>1.3</v>
      </c>
      <c r="C58" s="63">
        <f>B58/Лист1!B57*100</f>
        <v>81.25</v>
      </c>
      <c r="D58" s="31">
        <f t="shared" si="0"/>
        <v>1.3</v>
      </c>
      <c r="E58" s="73">
        <v>0.1</v>
      </c>
      <c r="F58" s="73">
        <v>0.1</v>
      </c>
      <c r="G58" s="73">
        <v>0.05</v>
      </c>
      <c r="H58" s="73">
        <v>0.1</v>
      </c>
      <c r="I58" s="73">
        <v>0.1</v>
      </c>
      <c r="J58" s="73">
        <v>0.05</v>
      </c>
      <c r="K58" s="73">
        <v>0.05</v>
      </c>
      <c r="L58" s="73">
        <v>0.1</v>
      </c>
      <c r="M58" s="73">
        <v>0.1</v>
      </c>
      <c r="N58" s="73">
        <v>0.05</v>
      </c>
      <c r="O58" s="73">
        <v>0.1</v>
      </c>
      <c r="P58" s="73">
        <v>0.1</v>
      </c>
      <c r="Q58" s="73">
        <v>0.1</v>
      </c>
      <c r="R58" s="73">
        <v>0.1</v>
      </c>
      <c r="S58" s="73">
        <v>0.1</v>
      </c>
      <c r="T58" s="29"/>
      <c r="U58" s="29"/>
      <c r="V58" s="29"/>
      <c r="W58" s="43">
        <f t="shared" si="1"/>
        <v>1.2</v>
      </c>
      <c r="X58" s="44"/>
      <c r="Y58" s="44"/>
      <c r="Z58" s="44"/>
      <c r="AA58" s="42"/>
      <c r="AB58" s="42"/>
      <c r="AC58" s="42"/>
      <c r="AD58" s="42"/>
      <c r="AE58" s="42"/>
      <c r="AF58" s="42"/>
      <c r="AG58" s="42"/>
    </row>
    <row r="59" spans="1:33" ht="14.25" thickBot="1">
      <c r="A59" s="11" t="s">
        <v>40</v>
      </c>
      <c r="B59" s="29">
        <v>24.7</v>
      </c>
      <c r="C59" s="63">
        <f>B59/Лист1!B58*100</f>
        <v>100.40650406504064</v>
      </c>
      <c r="D59" s="31">
        <f t="shared" si="0"/>
        <v>24.700000000000003</v>
      </c>
      <c r="E59" s="70">
        <v>1.4</v>
      </c>
      <c r="F59" s="70">
        <v>2.2</v>
      </c>
      <c r="G59" s="70">
        <v>2.4</v>
      </c>
      <c r="H59" s="70">
        <v>2.5</v>
      </c>
      <c r="I59" s="70">
        <v>0.4</v>
      </c>
      <c r="J59" s="70">
        <v>0.3</v>
      </c>
      <c r="K59" s="70">
        <v>2.2</v>
      </c>
      <c r="L59" s="70">
        <v>2.3</v>
      </c>
      <c r="M59" s="70">
        <v>1.6</v>
      </c>
      <c r="N59" s="70">
        <v>0.2</v>
      </c>
      <c r="O59" s="70">
        <v>2.3</v>
      </c>
      <c r="P59" s="70">
        <v>2.3</v>
      </c>
      <c r="Q59" s="75">
        <v>0.3</v>
      </c>
      <c r="R59" s="70">
        <v>1.2</v>
      </c>
      <c r="S59" s="70">
        <v>3.1</v>
      </c>
      <c r="T59" s="29"/>
      <c r="U59" s="29"/>
      <c r="V59" s="29"/>
      <c r="W59" s="43">
        <f t="shared" si="1"/>
        <v>21.6</v>
      </c>
      <c r="X59" s="44"/>
      <c r="Y59" s="44"/>
      <c r="Z59" s="44"/>
      <c r="AA59" s="42"/>
      <c r="AB59" s="42"/>
      <c r="AC59" s="42"/>
      <c r="AD59" s="42"/>
      <c r="AE59" s="42"/>
      <c r="AF59" s="42"/>
      <c r="AG59" s="42"/>
    </row>
    <row r="60" spans="1:33" ht="14.25" thickBot="1">
      <c r="A60" s="16" t="s">
        <v>87</v>
      </c>
      <c r="B60" s="29">
        <v>20.499</v>
      </c>
      <c r="C60" s="63">
        <f>B60/Лист1!B59*100</f>
        <v>105.7358023417754</v>
      </c>
      <c r="D60" s="31">
        <f t="shared" si="0"/>
        <v>20.499000000000002</v>
      </c>
      <c r="E60" s="73">
        <f>E59-E61-E62</f>
        <v>1.0999999999999999</v>
      </c>
      <c r="F60" s="73">
        <f aca="true" t="shared" si="6" ref="F60:S60">F59-F61-F62</f>
        <v>1.9000000000000001</v>
      </c>
      <c r="G60" s="73">
        <f t="shared" si="6"/>
        <v>2.1</v>
      </c>
      <c r="H60" s="73">
        <f t="shared" si="6"/>
        <v>2.2</v>
      </c>
      <c r="I60" s="73">
        <f t="shared" si="6"/>
        <v>0.10000000000000003</v>
      </c>
      <c r="J60" s="73">
        <f t="shared" si="6"/>
        <v>0.09999999999999998</v>
      </c>
      <c r="K60" s="73">
        <f t="shared" si="6"/>
        <v>1.85</v>
      </c>
      <c r="L60" s="73">
        <f t="shared" si="6"/>
        <v>1.9999999999999998</v>
      </c>
      <c r="M60" s="73">
        <f t="shared" si="6"/>
        <v>1.4000000000000001</v>
      </c>
      <c r="N60" s="73">
        <f t="shared" si="6"/>
        <v>0</v>
      </c>
      <c r="O60" s="73">
        <f t="shared" si="6"/>
        <v>1.9999999999999998</v>
      </c>
      <c r="P60" s="73">
        <f t="shared" si="6"/>
        <v>1.9689999999999996</v>
      </c>
      <c r="Q60" s="73">
        <v>0</v>
      </c>
      <c r="R60" s="73">
        <f t="shared" si="6"/>
        <v>1</v>
      </c>
      <c r="S60" s="73">
        <f t="shared" si="6"/>
        <v>2.78</v>
      </c>
      <c r="T60" s="29"/>
      <c r="U60" s="29"/>
      <c r="V60" s="29"/>
      <c r="W60" s="43">
        <f t="shared" si="1"/>
        <v>17.719</v>
      </c>
      <c r="X60" s="44"/>
      <c r="Y60" s="44"/>
      <c r="Z60" s="44"/>
      <c r="AA60" s="42"/>
      <c r="AB60" s="42"/>
      <c r="AC60" s="42"/>
      <c r="AD60" s="42"/>
      <c r="AE60" s="42"/>
      <c r="AF60" s="42"/>
      <c r="AG60" s="42"/>
    </row>
    <row r="61" spans="1:33" ht="28.5" thickBot="1">
      <c r="A61" s="16" t="s">
        <v>88</v>
      </c>
      <c r="B61" s="29">
        <v>0.151</v>
      </c>
      <c r="C61" s="63">
        <f>B61/Лист1!B60*100</f>
        <v>113.53383458646616</v>
      </c>
      <c r="D61" s="31">
        <f t="shared" si="0"/>
        <v>0.151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>
        <v>0.031</v>
      </c>
      <c r="Q61" s="74"/>
      <c r="R61" s="73"/>
      <c r="S61" s="73">
        <v>0.12</v>
      </c>
      <c r="T61" s="29"/>
      <c r="U61" s="29"/>
      <c r="V61" s="29"/>
      <c r="W61" s="43">
        <f t="shared" si="1"/>
        <v>0.031</v>
      </c>
      <c r="X61" s="44"/>
      <c r="Y61" s="44"/>
      <c r="Z61" s="44"/>
      <c r="AA61" s="42"/>
      <c r="AB61" s="42"/>
      <c r="AC61" s="42"/>
      <c r="AD61" s="42"/>
      <c r="AE61" s="42"/>
      <c r="AF61" s="42"/>
      <c r="AG61" s="42"/>
    </row>
    <row r="62" spans="1:33" ht="14.25" thickBot="1">
      <c r="A62" s="17" t="s">
        <v>91</v>
      </c>
      <c r="B62" s="29">
        <v>4.05</v>
      </c>
      <c r="C62" s="63">
        <f>B62/Лист1!B61*100</f>
        <v>77.88461538461537</v>
      </c>
      <c r="D62" s="31">
        <f t="shared" si="0"/>
        <v>4.05</v>
      </c>
      <c r="E62" s="70">
        <v>0.3</v>
      </c>
      <c r="F62" s="70">
        <v>0.3</v>
      </c>
      <c r="G62" s="70">
        <v>0.3</v>
      </c>
      <c r="H62" s="70">
        <v>0.3</v>
      </c>
      <c r="I62" s="70">
        <v>0.3</v>
      </c>
      <c r="J62" s="70">
        <v>0.2</v>
      </c>
      <c r="K62" s="70">
        <v>0.35</v>
      </c>
      <c r="L62" s="70">
        <v>0.3</v>
      </c>
      <c r="M62" s="70">
        <v>0.2</v>
      </c>
      <c r="N62" s="70">
        <v>0.2</v>
      </c>
      <c r="O62" s="70">
        <v>0.3</v>
      </c>
      <c r="P62" s="70">
        <v>0.3</v>
      </c>
      <c r="Q62" s="75">
        <v>0.3</v>
      </c>
      <c r="R62" s="70">
        <v>0.2</v>
      </c>
      <c r="S62" s="70">
        <v>0.2</v>
      </c>
      <c r="T62" s="29"/>
      <c r="U62" s="29"/>
      <c r="V62" s="29"/>
      <c r="W62" s="43">
        <f t="shared" si="1"/>
        <v>3.8499999999999996</v>
      </c>
      <c r="X62" s="44"/>
      <c r="Y62" s="44"/>
      <c r="Z62" s="44"/>
      <c r="AA62" s="42"/>
      <c r="AB62" s="42"/>
      <c r="AC62" s="42"/>
      <c r="AD62" s="42"/>
      <c r="AE62" s="42"/>
      <c r="AF62" s="42"/>
      <c r="AG62" s="42"/>
    </row>
    <row r="63" spans="1:33" ht="14.25" thickBot="1">
      <c r="A63" s="11" t="s">
        <v>41</v>
      </c>
      <c r="B63" s="29">
        <v>51.467</v>
      </c>
      <c r="C63" s="63">
        <f>B63/Лист1!B62*100</f>
        <v>103.97373737373736</v>
      </c>
      <c r="D63" s="31">
        <f t="shared" si="0"/>
        <v>51.467</v>
      </c>
      <c r="E63" s="70">
        <f aca="true" t="shared" si="7" ref="E63:S63">E64+E65+E66</f>
        <v>3.0999999999999996</v>
      </c>
      <c r="F63" s="70">
        <f t="shared" si="7"/>
        <v>3.3</v>
      </c>
      <c r="G63" s="70">
        <f t="shared" si="7"/>
        <v>2.5</v>
      </c>
      <c r="H63" s="70">
        <f t="shared" si="7"/>
        <v>2.7</v>
      </c>
      <c r="I63" s="70">
        <f t="shared" si="7"/>
        <v>1.3</v>
      </c>
      <c r="J63" s="70">
        <f t="shared" si="7"/>
        <v>1</v>
      </c>
      <c r="K63" s="70">
        <f t="shared" si="7"/>
        <v>1.5</v>
      </c>
      <c r="L63" s="70">
        <f t="shared" si="7"/>
        <v>3.6</v>
      </c>
      <c r="M63" s="70">
        <f t="shared" si="7"/>
        <v>3.3</v>
      </c>
      <c r="N63" s="70">
        <f t="shared" si="7"/>
        <v>0.5</v>
      </c>
      <c r="O63" s="70">
        <f t="shared" si="7"/>
        <v>2.6</v>
      </c>
      <c r="P63" s="70">
        <f t="shared" si="7"/>
        <v>3.4499999999999997</v>
      </c>
      <c r="Q63" s="70">
        <f t="shared" si="7"/>
        <v>0.4</v>
      </c>
      <c r="R63" s="70">
        <f t="shared" si="7"/>
        <v>3.6</v>
      </c>
      <c r="S63" s="70">
        <f t="shared" si="7"/>
        <v>18.617</v>
      </c>
      <c r="T63" s="29"/>
      <c r="U63" s="29"/>
      <c r="V63" s="29"/>
      <c r="W63" s="43">
        <f t="shared" si="1"/>
        <v>32.85</v>
      </c>
      <c r="X63" s="44"/>
      <c r="Y63" s="44"/>
      <c r="Z63" s="44"/>
      <c r="AA63" s="42"/>
      <c r="AB63" s="42"/>
      <c r="AC63" s="42"/>
      <c r="AD63" s="42"/>
      <c r="AE63" s="42"/>
      <c r="AF63" s="42"/>
      <c r="AG63" s="42"/>
    </row>
    <row r="64" spans="1:33" ht="14.25" thickBot="1">
      <c r="A64" s="16" t="s">
        <v>87</v>
      </c>
      <c r="B64" s="29">
        <v>41.5</v>
      </c>
      <c r="C64" s="63">
        <f>B64/Лист1!B63*100</f>
        <v>104.2975622015582</v>
      </c>
      <c r="D64" s="31">
        <f t="shared" si="0"/>
        <v>41.5</v>
      </c>
      <c r="E64" s="73">
        <v>1.9</v>
      </c>
      <c r="F64" s="73">
        <v>2.1</v>
      </c>
      <c r="G64" s="73">
        <v>2</v>
      </c>
      <c r="H64" s="73">
        <v>2</v>
      </c>
      <c r="I64" s="73">
        <v>0.8</v>
      </c>
      <c r="J64" s="73">
        <v>0.5</v>
      </c>
      <c r="K64" s="73">
        <v>0.6</v>
      </c>
      <c r="L64" s="73">
        <v>3.1</v>
      </c>
      <c r="M64" s="73">
        <v>2.8</v>
      </c>
      <c r="N64" s="73">
        <v>0</v>
      </c>
      <c r="O64" s="73">
        <v>2</v>
      </c>
      <c r="P64" s="73">
        <v>2.8</v>
      </c>
      <c r="Q64" s="73">
        <v>0</v>
      </c>
      <c r="R64" s="73">
        <v>3.1</v>
      </c>
      <c r="S64" s="73">
        <v>17.8</v>
      </c>
      <c r="T64" s="29"/>
      <c r="U64" s="29"/>
      <c r="V64" s="29"/>
      <c r="W64" s="43">
        <f t="shared" si="1"/>
        <v>23.700000000000003</v>
      </c>
      <c r="X64" s="44"/>
      <c r="Y64" s="44"/>
      <c r="Z64" s="44"/>
      <c r="AA64" s="42"/>
      <c r="AB64" s="42"/>
      <c r="AC64" s="42"/>
      <c r="AD64" s="42"/>
      <c r="AE64" s="42"/>
      <c r="AF64" s="42"/>
      <c r="AG64" s="42"/>
    </row>
    <row r="65" spans="1:33" ht="28.5" thickBot="1">
      <c r="A65" s="16" t="s">
        <v>88</v>
      </c>
      <c r="B65" s="29">
        <v>0.14</v>
      </c>
      <c r="C65" s="63">
        <f>B65/Лист1!B64*100</f>
        <v>100.71942446043165</v>
      </c>
      <c r="D65" s="31">
        <f t="shared" si="0"/>
        <v>0.14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>
        <v>0.05</v>
      </c>
      <c r="Q65" s="74"/>
      <c r="R65" s="73"/>
      <c r="S65" s="73">
        <v>0.09</v>
      </c>
      <c r="T65" s="29"/>
      <c r="U65" s="29"/>
      <c r="V65" s="29"/>
      <c r="W65" s="43">
        <f t="shared" si="1"/>
        <v>0.05</v>
      </c>
      <c r="X65" s="44"/>
      <c r="Y65" s="44"/>
      <c r="Z65" s="44"/>
      <c r="AA65" s="42"/>
      <c r="AB65" s="42"/>
      <c r="AC65" s="42"/>
      <c r="AD65" s="42"/>
      <c r="AE65" s="42"/>
      <c r="AF65" s="42"/>
      <c r="AG65" s="42"/>
    </row>
    <row r="66" spans="1:33" ht="14.25" thickBot="1">
      <c r="A66" s="17" t="s">
        <v>91</v>
      </c>
      <c r="B66" s="29">
        <v>9.827</v>
      </c>
      <c r="C66" s="63">
        <f>B66/Лист1!B65*100</f>
        <v>103.32246872042899</v>
      </c>
      <c r="D66" s="31">
        <f t="shared" si="0"/>
        <v>9.827</v>
      </c>
      <c r="E66" s="70">
        <v>1.2</v>
      </c>
      <c r="F66" s="70">
        <v>1.2</v>
      </c>
      <c r="G66" s="70">
        <v>0.5</v>
      </c>
      <c r="H66" s="70">
        <v>0.7</v>
      </c>
      <c r="I66" s="70">
        <v>0.5</v>
      </c>
      <c r="J66" s="70">
        <v>0.5</v>
      </c>
      <c r="K66" s="70">
        <v>0.9</v>
      </c>
      <c r="L66" s="70">
        <v>0.5</v>
      </c>
      <c r="M66" s="70">
        <v>0.5</v>
      </c>
      <c r="N66" s="70">
        <v>0.5</v>
      </c>
      <c r="O66" s="70">
        <v>0.6</v>
      </c>
      <c r="P66" s="70">
        <v>0.6</v>
      </c>
      <c r="Q66" s="75">
        <v>0.4</v>
      </c>
      <c r="R66" s="70">
        <v>0.5</v>
      </c>
      <c r="S66" s="70">
        <v>0.727</v>
      </c>
      <c r="T66" s="29"/>
      <c r="U66" s="29"/>
      <c r="V66" s="29"/>
      <c r="W66" s="43">
        <f t="shared" si="1"/>
        <v>9.1</v>
      </c>
      <c r="X66" s="44"/>
      <c r="Y66" s="44"/>
      <c r="Z66" s="44"/>
      <c r="AA66" s="42"/>
      <c r="AB66" s="42"/>
      <c r="AC66" s="42"/>
      <c r="AD66" s="42"/>
      <c r="AE66" s="42"/>
      <c r="AF66" s="42"/>
      <c r="AG66" s="42"/>
    </row>
    <row r="67" spans="1:33" ht="14.25" thickBot="1">
      <c r="A67" s="11" t="s">
        <v>42</v>
      </c>
      <c r="B67" s="29">
        <v>17.4</v>
      </c>
      <c r="C67" s="63">
        <f>B67/Лист1!B66*100</f>
        <v>100.57803468208091</v>
      </c>
      <c r="D67" s="31">
        <f t="shared" si="0"/>
        <v>17.4</v>
      </c>
      <c r="E67" s="70">
        <v>1.3</v>
      </c>
      <c r="F67" s="70">
        <v>1.2</v>
      </c>
      <c r="G67" s="70">
        <v>1.1</v>
      </c>
      <c r="H67" s="70">
        <v>1.2</v>
      </c>
      <c r="I67" s="70">
        <v>1.1</v>
      </c>
      <c r="J67" s="70">
        <v>1.1</v>
      </c>
      <c r="K67" s="70">
        <v>1.1</v>
      </c>
      <c r="L67" s="70">
        <v>1.3</v>
      </c>
      <c r="M67" s="70">
        <v>1.2</v>
      </c>
      <c r="N67" s="70">
        <v>1.1</v>
      </c>
      <c r="O67" s="70">
        <v>1.2</v>
      </c>
      <c r="P67" s="70">
        <v>1.1</v>
      </c>
      <c r="Q67" s="75">
        <v>1.1</v>
      </c>
      <c r="R67" s="70">
        <v>1.1</v>
      </c>
      <c r="S67" s="70">
        <v>1.2</v>
      </c>
      <c r="T67" s="29"/>
      <c r="U67" s="29"/>
      <c r="V67" s="29"/>
      <c r="W67" s="43">
        <f t="shared" si="1"/>
        <v>16.2</v>
      </c>
      <c r="X67" s="44"/>
      <c r="Y67" s="44"/>
      <c r="Z67" s="44"/>
      <c r="AA67" s="42"/>
      <c r="AB67" s="42"/>
      <c r="AC67" s="42"/>
      <c r="AD67" s="42"/>
      <c r="AE67" s="42"/>
      <c r="AF67" s="42"/>
      <c r="AG67" s="42"/>
    </row>
    <row r="68" spans="1:33" ht="14.25" thickBot="1">
      <c r="A68" s="16" t="s">
        <v>87</v>
      </c>
      <c r="B68" s="29">
        <v>0</v>
      </c>
      <c r="C68" s="63" t="e">
        <f>B68/Лист1!B67*100</f>
        <v>#DIV/0!</v>
      </c>
      <c r="D68" s="31">
        <f t="shared" si="0"/>
        <v>0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4"/>
      <c r="R68" s="73"/>
      <c r="S68" s="73"/>
      <c r="T68" s="29"/>
      <c r="U68" s="29"/>
      <c r="V68" s="29"/>
      <c r="W68" s="43">
        <f t="shared" si="1"/>
        <v>0</v>
      </c>
      <c r="X68" s="44"/>
      <c r="Y68" s="44"/>
      <c r="Z68" s="44"/>
      <c r="AA68" s="42"/>
      <c r="AB68" s="42"/>
      <c r="AC68" s="42"/>
      <c r="AD68" s="42"/>
      <c r="AE68" s="42"/>
      <c r="AF68" s="42"/>
      <c r="AG68" s="42"/>
    </row>
    <row r="69" spans="1:33" ht="28.5" thickBot="1">
      <c r="A69" s="16" t="s">
        <v>88</v>
      </c>
      <c r="B69" s="29">
        <v>0.3</v>
      </c>
      <c r="C69" s="63">
        <f>B69/Лист1!B68*100</f>
        <v>100</v>
      </c>
      <c r="D69" s="31">
        <f t="shared" si="0"/>
        <v>0.30000000000000004</v>
      </c>
      <c r="E69" s="73">
        <v>0.1</v>
      </c>
      <c r="F69" s="73"/>
      <c r="G69" s="73"/>
      <c r="H69" s="73"/>
      <c r="I69" s="73"/>
      <c r="J69" s="73"/>
      <c r="K69" s="73"/>
      <c r="L69" s="73">
        <v>0.1</v>
      </c>
      <c r="M69" s="73"/>
      <c r="N69" s="73"/>
      <c r="O69" s="73">
        <v>0.1</v>
      </c>
      <c r="P69" s="73"/>
      <c r="Q69" s="74"/>
      <c r="R69" s="73"/>
      <c r="S69" s="73"/>
      <c r="T69" s="29"/>
      <c r="U69" s="29"/>
      <c r="V69" s="29"/>
      <c r="W69" s="43">
        <f t="shared" si="1"/>
        <v>0.30000000000000004</v>
      </c>
      <c r="X69" s="44"/>
      <c r="Y69" s="44"/>
      <c r="Z69" s="44"/>
      <c r="AA69" s="42"/>
      <c r="AB69" s="42"/>
      <c r="AC69" s="42"/>
      <c r="AD69" s="42"/>
      <c r="AE69" s="42"/>
      <c r="AF69" s="42"/>
      <c r="AG69" s="42"/>
    </row>
    <row r="70" spans="1:33" ht="14.25" thickBot="1">
      <c r="A70" s="17" t="s">
        <v>91</v>
      </c>
      <c r="B70" s="29">
        <v>17.1</v>
      </c>
      <c r="C70" s="63">
        <f>B70/Лист1!B69*100</f>
        <v>100.58823529411765</v>
      </c>
      <c r="D70" s="31">
        <f t="shared" si="0"/>
        <v>17.099999999999998</v>
      </c>
      <c r="E70" s="70">
        <v>1.2</v>
      </c>
      <c r="F70" s="70">
        <v>1.2</v>
      </c>
      <c r="G70" s="70">
        <v>1.1</v>
      </c>
      <c r="H70" s="70">
        <v>1.2</v>
      </c>
      <c r="I70" s="70">
        <v>1.1</v>
      </c>
      <c r="J70" s="70">
        <v>1.1</v>
      </c>
      <c r="K70" s="70">
        <v>1.1</v>
      </c>
      <c r="L70" s="70">
        <v>1.2</v>
      </c>
      <c r="M70" s="70">
        <v>1.2</v>
      </c>
      <c r="N70" s="70">
        <v>1.1</v>
      </c>
      <c r="O70" s="70">
        <v>1.1</v>
      </c>
      <c r="P70" s="70">
        <v>1.1</v>
      </c>
      <c r="Q70" s="70">
        <v>1.1</v>
      </c>
      <c r="R70" s="70">
        <v>1.1</v>
      </c>
      <c r="S70" s="70">
        <v>1.2</v>
      </c>
      <c r="T70" s="29"/>
      <c r="U70" s="29"/>
      <c r="V70" s="29"/>
      <c r="W70" s="43">
        <f t="shared" si="1"/>
        <v>15.899999999999997</v>
      </c>
      <c r="X70" s="44"/>
      <c r="Y70" s="44"/>
      <c r="Z70" s="44"/>
      <c r="AA70" s="42"/>
      <c r="AB70" s="42"/>
      <c r="AC70" s="42"/>
      <c r="AD70" s="42"/>
      <c r="AE70" s="42"/>
      <c r="AF70" s="42"/>
      <c r="AG70" s="42"/>
    </row>
    <row r="71" spans="1:33" ht="28.5" thickBot="1">
      <c r="A71" s="18" t="s">
        <v>67</v>
      </c>
      <c r="B71" s="29">
        <v>0.008</v>
      </c>
      <c r="C71" s="63">
        <f>B71/Лист1!B70*100</f>
        <v>78.74015748031495</v>
      </c>
      <c r="D71" s="31">
        <f t="shared" si="0"/>
        <v>0.008</v>
      </c>
      <c r="E71" s="73">
        <v>0.0002</v>
      </c>
      <c r="F71" s="73">
        <v>0.0022</v>
      </c>
      <c r="G71" s="73">
        <v>0</v>
      </c>
      <c r="H71" s="73">
        <v>0.00027</v>
      </c>
      <c r="I71" s="73">
        <v>0.00053</v>
      </c>
      <c r="J71" s="73"/>
      <c r="K71" s="73">
        <v>0.0001</v>
      </c>
      <c r="L71" s="73">
        <v>0.0016</v>
      </c>
      <c r="M71" s="73">
        <v>0</v>
      </c>
      <c r="N71" s="73">
        <v>0.0004</v>
      </c>
      <c r="O71" s="73">
        <v>0.0002</v>
      </c>
      <c r="P71" s="73">
        <v>0.00132</v>
      </c>
      <c r="Q71" s="74">
        <v>0.00118</v>
      </c>
      <c r="R71" s="73"/>
      <c r="S71" s="73"/>
      <c r="T71" s="29"/>
      <c r="U71" s="29"/>
      <c r="V71" s="29"/>
      <c r="W71" s="43">
        <f t="shared" si="1"/>
        <v>0.008</v>
      </c>
      <c r="X71" s="44"/>
      <c r="Y71" s="44"/>
      <c r="Z71" s="44"/>
      <c r="AA71" s="42"/>
      <c r="AB71" s="42"/>
      <c r="AC71" s="42"/>
      <c r="AD71" s="42"/>
      <c r="AE71" s="42"/>
      <c r="AF71" s="42"/>
      <c r="AG71" s="42"/>
    </row>
    <row r="72" spans="1:33" ht="14.25" thickBot="1">
      <c r="A72" s="16" t="s">
        <v>87</v>
      </c>
      <c r="B72" s="29">
        <v>0</v>
      </c>
      <c r="C72" s="63" t="e">
        <f>B72/Лист1!B71*100</f>
        <v>#DIV/0!</v>
      </c>
      <c r="D72" s="31">
        <f t="shared" si="0"/>
        <v>0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4"/>
      <c r="R72" s="73"/>
      <c r="S72" s="73"/>
      <c r="T72" s="29"/>
      <c r="U72" s="29"/>
      <c r="V72" s="29"/>
      <c r="W72" s="43">
        <f t="shared" si="1"/>
        <v>0</v>
      </c>
      <c r="X72" s="44"/>
      <c r="Y72" s="44"/>
      <c r="Z72" s="44"/>
      <c r="AA72" s="42"/>
      <c r="AB72" s="42"/>
      <c r="AC72" s="42"/>
      <c r="AD72" s="42"/>
      <c r="AE72" s="42"/>
      <c r="AF72" s="42"/>
      <c r="AG72" s="42"/>
    </row>
    <row r="73" spans="1:33" ht="28.5" thickBot="1">
      <c r="A73" s="16" t="s">
        <v>88</v>
      </c>
      <c r="B73" s="29">
        <v>0.008</v>
      </c>
      <c r="C73" s="63">
        <f>B73/Лист1!B72*100</f>
        <v>78.74015748031495</v>
      </c>
      <c r="D73" s="31">
        <f aca="true" t="shared" si="8" ref="D73:D135">E73+F73+G73+H73+I73+J73+K73+L73+M73+N73+O73+P73+Q73+R73+S73</f>
        <v>0.008</v>
      </c>
      <c r="E73" s="73">
        <v>0.0002</v>
      </c>
      <c r="F73" s="73">
        <v>0.0022</v>
      </c>
      <c r="G73" s="73">
        <v>0</v>
      </c>
      <c r="H73" s="73">
        <v>0.00027</v>
      </c>
      <c r="I73" s="73">
        <v>0.00053</v>
      </c>
      <c r="J73" s="73"/>
      <c r="K73" s="73">
        <v>0.0001</v>
      </c>
      <c r="L73" s="73">
        <v>0.0016</v>
      </c>
      <c r="M73" s="73">
        <v>0</v>
      </c>
      <c r="N73" s="73">
        <v>0.0004</v>
      </c>
      <c r="O73" s="73">
        <v>0.0002</v>
      </c>
      <c r="P73" s="73">
        <v>0.00132</v>
      </c>
      <c r="Q73" s="74">
        <v>0.00118</v>
      </c>
      <c r="R73" s="73"/>
      <c r="S73" s="73"/>
      <c r="T73" s="29"/>
      <c r="U73" s="29"/>
      <c r="V73" s="29"/>
      <c r="W73" s="43">
        <f aca="true" t="shared" si="9" ref="W73:W135">E73+F73+G73+H73+I73+J73+K73+L73+M73+N73+O73+P73+Q73+R73</f>
        <v>0.008</v>
      </c>
      <c r="X73" s="44"/>
      <c r="Y73" s="44"/>
      <c r="Z73" s="44"/>
      <c r="AA73" s="42"/>
      <c r="AB73" s="42"/>
      <c r="AC73" s="42"/>
      <c r="AD73" s="42"/>
      <c r="AE73" s="42"/>
      <c r="AF73" s="42"/>
      <c r="AG73" s="42"/>
    </row>
    <row r="74" spans="1:33" ht="14.25" thickBot="1">
      <c r="A74" s="16" t="s">
        <v>91</v>
      </c>
      <c r="B74" s="29"/>
      <c r="C74" s="63" t="e">
        <f>B74/Лист1!B73*100</f>
        <v>#DIV/0!</v>
      </c>
      <c r="D74" s="31">
        <f t="shared" si="8"/>
        <v>0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4"/>
      <c r="S74" s="73"/>
      <c r="T74" s="29"/>
      <c r="U74" s="29"/>
      <c r="V74" s="29"/>
      <c r="W74" s="43">
        <f t="shared" si="9"/>
        <v>0</v>
      </c>
      <c r="X74" s="44"/>
      <c r="Y74" s="44"/>
      <c r="Z74" s="44"/>
      <c r="AA74" s="42"/>
      <c r="AB74" s="42"/>
      <c r="AC74" s="42"/>
      <c r="AD74" s="42"/>
      <c r="AE74" s="42"/>
      <c r="AF74" s="42"/>
      <c r="AG74" s="42"/>
    </row>
    <row r="75" spans="1:33" ht="14.25" thickBot="1">
      <c r="A75" s="19" t="s">
        <v>85</v>
      </c>
      <c r="B75" s="29"/>
      <c r="C75" s="63"/>
      <c r="D75" s="31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4"/>
      <c r="S75" s="73"/>
      <c r="T75" s="29"/>
      <c r="U75" s="29"/>
      <c r="V75" s="29"/>
      <c r="W75" s="43">
        <f t="shared" si="9"/>
        <v>0</v>
      </c>
      <c r="X75" s="44"/>
      <c r="Y75" s="44"/>
      <c r="Z75" s="44"/>
      <c r="AA75" s="42"/>
      <c r="AB75" s="42"/>
      <c r="AC75" s="42"/>
      <c r="AD75" s="42"/>
      <c r="AE75" s="42"/>
      <c r="AF75" s="42"/>
      <c r="AG75" s="42"/>
    </row>
    <row r="76" spans="1:33" ht="14.25" thickBot="1">
      <c r="A76" s="7" t="s">
        <v>86</v>
      </c>
      <c r="B76" s="29">
        <v>23528</v>
      </c>
      <c r="C76" s="63">
        <f>B76/Лист1!B75*100</f>
        <v>99.95751550684</v>
      </c>
      <c r="D76" s="31">
        <f t="shared" si="8"/>
        <v>23528</v>
      </c>
      <c r="E76" s="73">
        <f>E77+E78+E79</f>
        <v>1245</v>
      </c>
      <c r="F76" s="73">
        <f aca="true" t="shared" si="10" ref="F76:S76">F77+F78+F79</f>
        <v>1295</v>
      </c>
      <c r="G76" s="73">
        <f t="shared" si="10"/>
        <v>865</v>
      </c>
      <c r="H76" s="73">
        <f t="shared" si="10"/>
        <v>2302</v>
      </c>
      <c r="I76" s="73">
        <f t="shared" si="10"/>
        <v>295</v>
      </c>
      <c r="J76" s="73">
        <f t="shared" si="10"/>
        <v>2258</v>
      </c>
      <c r="K76" s="73">
        <f t="shared" si="10"/>
        <v>528</v>
      </c>
      <c r="L76" s="73">
        <f t="shared" si="10"/>
        <v>1595</v>
      </c>
      <c r="M76" s="73">
        <f t="shared" si="10"/>
        <v>1165</v>
      </c>
      <c r="N76" s="73">
        <f t="shared" si="10"/>
        <v>135</v>
      </c>
      <c r="O76" s="73">
        <f t="shared" si="10"/>
        <v>720</v>
      </c>
      <c r="P76" s="73">
        <f t="shared" si="10"/>
        <v>218</v>
      </c>
      <c r="Q76" s="73">
        <f t="shared" si="10"/>
        <v>72</v>
      </c>
      <c r="R76" s="73">
        <f t="shared" si="10"/>
        <v>1135</v>
      </c>
      <c r="S76" s="73">
        <f t="shared" si="10"/>
        <v>9700</v>
      </c>
      <c r="T76" s="29"/>
      <c r="U76" s="29"/>
      <c r="V76" s="29"/>
      <c r="W76" s="43">
        <f t="shared" si="9"/>
        <v>13828</v>
      </c>
      <c r="X76" s="44"/>
      <c r="Y76" s="44"/>
      <c r="Z76" s="44"/>
      <c r="AA76" s="42"/>
      <c r="AB76" s="42"/>
      <c r="AC76" s="42"/>
      <c r="AD76" s="42"/>
      <c r="AE76" s="42"/>
      <c r="AF76" s="42"/>
      <c r="AG76" s="42"/>
    </row>
    <row r="77" spans="1:33" ht="14.25" thickBot="1">
      <c r="A77" s="16" t="s">
        <v>87</v>
      </c>
      <c r="B77" s="29">
        <v>20307</v>
      </c>
      <c r="C77" s="63">
        <f>B77/Лист1!B76*100</f>
        <v>100.28643389797027</v>
      </c>
      <c r="D77" s="31">
        <f t="shared" si="8"/>
        <v>20307</v>
      </c>
      <c r="E77" s="73">
        <v>700</v>
      </c>
      <c r="F77" s="73">
        <v>650</v>
      </c>
      <c r="G77" s="73">
        <v>680</v>
      </c>
      <c r="H77" s="73">
        <v>2210</v>
      </c>
      <c r="I77" s="73">
        <v>80</v>
      </c>
      <c r="J77" s="73">
        <v>2250</v>
      </c>
      <c r="K77" s="73">
        <v>480</v>
      </c>
      <c r="L77" s="73">
        <v>1320</v>
      </c>
      <c r="M77" s="73">
        <v>850</v>
      </c>
      <c r="N77" s="73"/>
      <c r="O77" s="73">
        <v>330</v>
      </c>
      <c r="P77" s="73">
        <v>57</v>
      </c>
      <c r="Q77" s="74"/>
      <c r="R77" s="73">
        <v>1100</v>
      </c>
      <c r="S77" s="73">
        <v>9600</v>
      </c>
      <c r="T77" s="29"/>
      <c r="U77" s="29"/>
      <c r="V77" s="29"/>
      <c r="W77" s="43">
        <f t="shared" si="9"/>
        <v>10707</v>
      </c>
      <c r="X77" s="44"/>
      <c r="Y77" s="44"/>
      <c r="Z77" s="44"/>
      <c r="AA77" s="42"/>
      <c r="AB77" s="42"/>
      <c r="AC77" s="42"/>
      <c r="AD77" s="42"/>
      <c r="AE77" s="42"/>
      <c r="AF77" s="42"/>
      <c r="AG77" s="42"/>
    </row>
    <row r="78" spans="1:33" ht="28.5" thickBot="1">
      <c r="A78" s="16" t="s">
        <v>88</v>
      </c>
      <c r="B78" s="29">
        <v>61</v>
      </c>
      <c r="C78" s="63">
        <f>B78/Лист1!B77*100</f>
        <v>100</v>
      </c>
      <c r="D78" s="31">
        <f t="shared" si="8"/>
        <v>61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>
        <v>6</v>
      </c>
      <c r="Q78" s="74"/>
      <c r="R78" s="73"/>
      <c r="S78" s="73">
        <v>55</v>
      </c>
      <c r="T78" s="29"/>
      <c r="U78" s="29"/>
      <c r="V78" s="29"/>
      <c r="W78" s="43">
        <f t="shared" si="9"/>
        <v>6</v>
      </c>
      <c r="X78" s="44"/>
      <c r="Y78" s="44"/>
      <c r="Z78" s="44"/>
      <c r="AA78" s="42"/>
      <c r="AB78" s="42"/>
      <c r="AC78" s="42"/>
      <c r="AD78" s="42"/>
      <c r="AE78" s="42"/>
      <c r="AF78" s="42"/>
      <c r="AG78" s="42"/>
    </row>
    <row r="79" spans="1:33" ht="14.25" thickBot="1">
      <c r="A79" s="16" t="s">
        <v>91</v>
      </c>
      <c r="B79" s="29">
        <v>3160</v>
      </c>
      <c r="C79" s="63">
        <f>B79/Лист1!B78*100</f>
        <v>97.89343246592317</v>
      </c>
      <c r="D79" s="31">
        <f t="shared" si="8"/>
        <v>3160</v>
      </c>
      <c r="E79" s="73">
        <v>545</v>
      </c>
      <c r="F79" s="73">
        <v>645</v>
      </c>
      <c r="G79" s="73">
        <v>185</v>
      </c>
      <c r="H79" s="73">
        <v>92</v>
      </c>
      <c r="I79" s="73">
        <v>215</v>
      </c>
      <c r="J79" s="73">
        <v>8</v>
      </c>
      <c r="K79" s="73">
        <v>48</v>
      </c>
      <c r="L79" s="73">
        <v>275</v>
      </c>
      <c r="M79" s="73">
        <v>315</v>
      </c>
      <c r="N79" s="73">
        <v>135</v>
      </c>
      <c r="O79" s="73">
        <v>390</v>
      </c>
      <c r="P79" s="73">
        <v>155</v>
      </c>
      <c r="Q79" s="74">
        <v>72</v>
      </c>
      <c r="R79" s="73">
        <v>35</v>
      </c>
      <c r="S79" s="73">
        <v>45</v>
      </c>
      <c r="T79" s="29"/>
      <c r="U79" s="29"/>
      <c r="V79" s="29"/>
      <c r="W79" s="43">
        <f t="shared" si="9"/>
        <v>3115</v>
      </c>
      <c r="X79" s="44"/>
      <c r="Y79" s="44"/>
      <c r="Z79" s="44"/>
      <c r="AA79" s="42"/>
      <c r="AB79" s="42"/>
      <c r="AC79" s="42"/>
      <c r="AD79" s="42"/>
      <c r="AE79" s="42"/>
      <c r="AF79" s="42"/>
      <c r="AG79" s="42"/>
    </row>
    <row r="80" spans="1:33" ht="28.5" thickBot="1">
      <c r="A80" s="20" t="s">
        <v>92</v>
      </c>
      <c r="B80" s="29">
        <v>8732</v>
      </c>
      <c r="C80" s="63">
        <f>B80/Лист1!B79*100</f>
        <v>101.92599509746702</v>
      </c>
      <c r="D80" s="31">
        <f t="shared" si="8"/>
        <v>8732</v>
      </c>
      <c r="E80" s="73">
        <f>E81+E82+E83</f>
        <v>855</v>
      </c>
      <c r="F80" s="73">
        <f aca="true" t="shared" si="11" ref="F80:S80">F81+F82+F83</f>
        <v>585</v>
      </c>
      <c r="G80" s="73">
        <f t="shared" si="11"/>
        <v>325</v>
      </c>
      <c r="H80" s="73">
        <f t="shared" si="11"/>
        <v>965</v>
      </c>
      <c r="I80" s="73">
        <f t="shared" si="11"/>
        <v>175</v>
      </c>
      <c r="J80" s="73">
        <f t="shared" si="11"/>
        <v>275</v>
      </c>
      <c r="K80" s="73">
        <f t="shared" si="11"/>
        <v>245</v>
      </c>
      <c r="L80" s="73">
        <f t="shared" si="11"/>
        <v>740</v>
      </c>
      <c r="M80" s="73">
        <f t="shared" si="11"/>
        <v>480</v>
      </c>
      <c r="N80" s="73">
        <f t="shared" si="11"/>
        <v>40</v>
      </c>
      <c r="O80" s="73">
        <f t="shared" si="11"/>
        <v>415</v>
      </c>
      <c r="P80" s="73">
        <f t="shared" si="11"/>
        <v>123</v>
      </c>
      <c r="Q80" s="73">
        <f t="shared" si="11"/>
        <v>25</v>
      </c>
      <c r="R80" s="73">
        <f t="shared" si="11"/>
        <v>623</v>
      </c>
      <c r="S80" s="73">
        <f t="shared" si="11"/>
        <v>2861</v>
      </c>
      <c r="T80" s="29"/>
      <c r="U80" s="29"/>
      <c r="V80" s="29"/>
      <c r="W80" s="43">
        <f t="shared" si="9"/>
        <v>5871</v>
      </c>
      <c r="X80" s="44"/>
      <c r="Y80" s="44"/>
      <c r="Z80" s="44"/>
      <c r="AA80" s="42"/>
      <c r="AB80" s="42"/>
      <c r="AC80" s="42"/>
      <c r="AD80" s="42"/>
      <c r="AE80" s="42"/>
      <c r="AF80" s="42"/>
      <c r="AG80" s="42"/>
    </row>
    <row r="81" spans="1:33" ht="14.25" thickBot="1">
      <c r="A81" s="21" t="s">
        <v>87</v>
      </c>
      <c r="B81" s="29">
        <v>7146</v>
      </c>
      <c r="C81" s="63">
        <f>B81/Лист1!B80*100</f>
        <v>104.45841251279053</v>
      </c>
      <c r="D81" s="31">
        <f t="shared" si="8"/>
        <v>7146</v>
      </c>
      <c r="E81" s="73">
        <v>515</v>
      </c>
      <c r="F81" s="73">
        <v>265</v>
      </c>
      <c r="G81" s="73">
        <v>275</v>
      </c>
      <c r="H81" s="73">
        <v>920</v>
      </c>
      <c r="I81" s="73">
        <v>75</v>
      </c>
      <c r="J81" s="73">
        <v>265</v>
      </c>
      <c r="K81" s="73">
        <v>235</v>
      </c>
      <c r="L81" s="73">
        <v>495</v>
      </c>
      <c r="M81" s="73">
        <v>395</v>
      </c>
      <c r="N81" s="73"/>
      <c r="O81" s="73">
        <v>235</v>
      </c>
      <c r="P81" s="73">
        <v>36</v>
      </c>
      <c r="Q81" s="74"/>
      <c r="R81" s="73">
        <v>610</v>
      </c>
      <c r="S81" s="73">
        <v>2825</v>
      </c>
      <c r="T81" s="29"/>
      <c r="U81" s="29"/>
      <c r="V81" s="29"/>
      <c r="W81" s="43">
        <f t="shared" si="9"/>
        <v>4321</v>
      </c>
      <c r="X81" s="44"/>
      <c r="Y81" s="44"/>
      <c r="Z81" s="44"/>
      <c r="AA81" s="42"/>
      <c r="AB81" s="42"/>
      <c r="AC81" s="42"/>
      <c r="AD81" s="42"/>
      <c r="AE81" s="42"/>
      <c r="AF81" s="42"/>
      <c r="AG81" s="42"/>
    </row>
    <row r="82" spans="1:33" ht="28.5" thickBot="1">
      <c r="A82" s="21" t="s">
        <v>88</v>
      </c>
      <c r="B82" s="29">
        <v>26</v>
      </c>
      <c r="C82" s="63">
        <f>B82/Лист1!B81*100</f>
        <v>100</v>
      </c>
      <c r="D82" s="31">
        <f t="shared" si="8"/>
        <v>26</v>
      </c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>
        <v>2</v>
      </c>
      <c r="Q82" s="74"/>
      <c r="R82" s="73"/>
      <c r="S82" s="73">
        <v>24</v>
      </c>
      <c r="T82" s="29"/>
      <c r="U82" s="29"/>
      <c r="V82" s="29"/>
      <c r="W82" s="43">
        <f t="shared" si="9"/>
        <v>2</v>
      </c>
      <c r="X82" s="44"/>
      <c r="Y82" s="44"/>
      <c r="Z82" s="44"/>
      <c r="AA82" s="42"/>
      <c r="AB82" s="42"/>
      <c r="AC82" s="42"/>
      <c r="AD82" s="42"/>
      <c r="AE82" s="42"/>
      <c r="AF82" s="42"/>
      <c r="AG82" s="42"/>
    </row>
    <row r="83" spans="1:33" ht="14.25" thickBot="1">
      <c r="A83" s="21" t="s">
        <v>91</v>
      </c>
      <c r="B83" s="29">
        <v>1560</v>
      </c>
      <c r="C83" s="63">
        <f>B83/Лист1!B82*100</f>
        <v>91.76470588235294</v>
      </c>
      <c r="D83" s="31">
        <f t="shared" si="8"/>
        <v>1560</v>
      </c>
      <c r="E83" s="73">
        <v>340</v>
      </c>
      <c r="F83" s="73">
        <v>320</v>
      </c>
      <c r="G83" s="73">
        <v>50</v>
      </c>
      <c r="H83" s="73">
        <v>45</v>
      </c>
      <c r="I83" s="73">
        <v>100</v>
      </c>
      <c r="J83" s="73">
        <v>10</v>
      </c>
      <c r="K83" s="73">
        <v>10</v>
      </c>
      <c r="L83" s="73">
        <v>245</v>
      </c>
      <c r="M83" s="73">
        <v>85</v>
      </c>
      <c r="N83" s="73">
        <v>40</v>
      </c>
      <c r="O83" s="73">
        <v>180</v>
      </c>
      <c r="P83" s="73">
        <v>85</v>
      </c>
      <c r="Q83" s="74">
        <v>25</v>
      </c>
      <c r="R83" s="73">
        <v>13</v>
      </c>
      <c r="S83" s="73">
        <v>12</v>
      </c>
      <c r="T83" s="29"/>
      <c r="U83" s="29"/>
      <c r="V83" s="29"/>
      <c r="W83" s="43">
        <f t="shared" si="9"/>
        <v>1548</v>
      </c>
      <c r="X83" s="44"/>
      <c r="Y83" s="44"/>
      <c r="Z83" s="44"/>
      <c r="AA83" s="42"/>
      <c r="AB83" s="42"/>
      <c r="AC83" s="42"/>
      <c r="AD83" s="42"/>
      <c r="AE83" s="42"/>
      <c r="AF83" s="42"/>
      <c r="AG83" s="42"/>
    </row>
    <row r="84" spans="1:33" ht="14.25" thickBot="1">
      <c r="A84" s="7" t="s">
        <v>93</v>
      </c>
      <c r="B84" s="29">
        <v>73366</v>
      </c>
      <c r="C84" s="63">
        <f>B84/Лист1!B83*100</f>
        <v>106.49731455944259</v>
      </c>
      <c r="D84" s="31">
        <f t="shared" si="8"/>
        <v>73366</v>
      </c>
      <c r="E84" s="73">
        <f>E85+E86+E87</f>
        <v>273</v>
      </c>
      <c r="F84" s="73">
        <f aca="true" t="shared" si="12" ref="F84:S84">F85+F86+F87</f>
        <v>570</v>
      </c>
      <c r="G84" s="73">
        <f t="shared" si="12"/>
        <v>6665</v>
      </c>
      <c r="H84" s="73">
        <f t="shared" si="12"/>
        <v>3665</v>
      </c>
      <c r="I84" s="73">
        <f t="shared" si="12"/>
        <v>1525</v>
      </c>
      <c r="J84" s="73">
        <f t="shared" si="12"/>
        <v>1065</v>
      </c>
      <c r="K84" s="73">
        <f t="shared" si="12"/>
        <v>370</v>
      </c>
      <c r="L84" s="73">
        <f t="shared" si="12"/>
        <v>13970</v>
      </c>
      <c r="M84" s="73">
        <f t="shared" si="12"/>
        <v>1060</v>
      </c>
      <c r="N84" s="73">
        <f t="shared" si="12"/>
        <v>135</v>
      </c>
      <c r="O84" s="73">
        <f t="shared" si="12"/>
        <v>175</v>
      </c>
      <c r="P84" s="73">
        <f t="shared" si="12"/>
        <v>5329</v>
      </c>
      <c r="Q84" s="73">
        <f t="shared" si="12"/>
        <v>255</v>
      </c>
      <c r="R84" s="73">
        <f t="shared" si="12"/>
        <v>1595</v>
      </c>
      <c r="S84" s="73">
        <f t="shared" si="12"/>
        <v>36714</v>
      </c>
      <c r="T84" s="29"/>
      <c r="U84" s="29"/>
      <c r="V84" s="29"/>
      <c r="W84" s="43">
        <f t="shared" si="9"/>
        <v>36652</v>
      </c>
      <c r="X84" s="44"/>
      <c r="Y84" s="44"/>
      <c r="Z84" s="44"/>
      <c r="AA84" s="42"/>
      <c r="AB84" s="42"/>
      <c r="AC84" s="42"/>
      <c r="AD84" s="42"/>
      <c r="AE84" s="42"/>
      <c r="AF84" s="42"/>
      <c r="AG84" s="42"/>
    </row>
    <row r="85" spans="1:33" ht="14.25" thickBot="1">
      <c r="A85" s="16" t="s">
        <v>87</v>
      </c>
      <c r="B85" s="29">
        <v>66963</v>
      </c>
      <c r="C85" s="63">
        <f>B85/Лист1!B84*100</f>
        <v>107.32625977689447</v>
      </c>
      <c r="D85" s="31">
        <f t="shared" si="8"/>
        <v>66963</v>
      </c>
      <c r="E85" s="73"/>
      <c r="F85" s="73"/>
      <c r="G85" s="73">
        <v>6200</v>
      </c>
      <c r="H85" s="73">
        <v>3300</v>
      </c>
      <c r="I85" s="73">
        <v>1200</v>
      </c>
      <c r="J85" s="73"/>
      <c r="K85" s="73"/>
      <c r="L85" s="73">
        <v>13400</v>
      </c>
      <c r="M85" s="73">
        <v>300</v>
      </c>
      <c r="N85" s="73"/>
      <c r="O85" s="73"/>
      <c r="P85" s="73">
        <v>5100</v>
      </c>
      <c r="Q85" s="74"/>
      <c r="R85" s="73">
        <v>1320</v>
      </c>
      <c r="S85" s="73">
        <v>36143</v>
      </c>
      <c r="T85" s="29"/>
      <c r="U85" s="29"/>
      <c r="V85" s="29"/>
      <c r="W85" s="43">
        <f t="shared" si="9"/>
        <v>30820</v>
      </c>
      <c r="X85" s="44"/>
      <c r="Y85" s="44"/>
      <c r="Z85" s="44"/>
      <c r="AA85" s="42"/>
      <c r="AB85" s="42"/>
      <c r="AC85" s="42"/>
      <c r="AD85" s="42"/>
      <c r="AE85" s="42"/>
      <c r="AF85" s="42"/>
      <c r="AG85" s="42"/>
    </row>
    <row r="86" spans="1:33" ht="28.5" thickBot="1">
      <c r="A86" s="16" t="s">
        <v>88</v>
      </c>
      <c r="B86" s="29">
        <v>1163</v>
      </c>
      <c r="C86" s="63">
        <f>B86/Лист1!B85*100</f>
        <v>100.3451251078516</v>
      </c>
      <c r="D86" s="31">
        <f t="shared" si="8"/>
        <v>1163</v>
      </c>
      <c r="E86" s="73"/>
      <c r="F86" s="73"/>
      <c r="G86" s="73"/>
      <c r="H86" s="73"/>
      <c r="I86" s="73"/>
      <c r="J86" s="73">
        <v>1000</v>
      </c>
      <c r="K86" s="73"/>
      <c r="L86" s="73"/>
      <c r="M86" s="73"/>
      <c r="N86" s="73"/>
      <c r="O86" s="73"/>
      <c r="P86" s="73">
        <v>4</v>
      </c>
      <c r="Q86" s="74"/>
      <c r="R86" s="73"/>
      <c r="S86" s="73">
        <v>159</v>
      </c>
      <c r="T86" s="29"/>
      <c r="U86" s="29"/>
      <c r="V86" s="29"/>
      <c r="W86" s="43">
        <f t="shared" si="9"/>
        <v>1004</v>
      </c>
      <c r="X86" s="44"/>
      <c r="Y86" s="44"/>
      <c r="Z86" s="44"/>
      <c r="AA86" s="42"/>
      <c r="AB86" s="42"/>
      <c r="AC86" s="42"/>
      <c r="AD86" s="42"/>
      <c r="AE86" s="42"/>
      <c r="AF86" s="42"/>
      <c r="AG86" s="42"/>
    </row>
    <row r="87" spans="1:33" ht="14.25" thickBot="1">
      <c r="A87" s="16" t="s">
        <v>91</v>
      </c>
      <c r="B87" s="29">
        <v>5240</v>
      </c>
      <c r="C87" s="63">
        <f>B87/Лист1!B86*100</f>
        <v>98.14572017231691</v>
      </c>
      <c r="D87" s="31">
        <f t="shared" si="8"/>
        <v>5240</v>
      </c>
      <c r="E87" s="73">
        <v>273</v>
      </c>
      <c r="F87" s="73">
        <v>570</v>
      </c>
      <c r="G87" s="73">
        <v>465</v>
      </c>
      <c r="H87" s="73">
        <v>365</v>
      </c>
      <c r="I87" s="73">
        <v>325</v>
      </c>
      <c r="J87" s="73">
        <v>65</v>
      </c>
      <c r="K87" s="73">
        <v>370</v>
      </c>
      <c r="L87" s="73">
        <v>570</v>
      </c>
      <c r="M87" s="73">
        <v>760</v>
      </c>
      <c r="N87" s="73">
        <v>135</v>
      </c>
      <c r="O87" s="73">
        <v>175</v>
      </c>
      <c r="P87" s="73">
        <v>225</v>
      </c>
      <c r="Q87" s="74">
        <v>255</v>
      </c>
      <c r="R87" s="73">
        <v>275</v>
      </c>
      <c r="S87" s="73">
        <v>412</v>
      </c>
      <c r="T87" s="29"/>
      <c r="U87" s="29"/>
      <c r="V87" s="29"/>
      <c r="W87" s="43">
        <f t="shared" si="9"/>
        <v>4828</v>
      </c>
      <c r="X87" s="44"/>
      <c r="Y87" s="44"/>
      <c r="Z87" s="44"/>
      <c r="AA87" s="42"/>
      <c r="AB87" s="42"/>
      <c r="AC87" s="42"/>
      <c r="AD87" s="42"/>
      <c r="AE87" s="42"/>
      <c r="AF87" s="42"/>
      <c r="AG87" s="42"/>
    </row>
    <row r="88" spans="1:33" ht="14.25" thickBot="1">
      <c r="A88" s="7" t="s">
        <v>94</v>
      </c>
      <c r="B88" s="29">
        <v>2670</v>
      </c>
      <c r="C88" s="63">
        <f>B88/Лист1!B87*100</f>
        <v>109.06862745098039</v>
      </c>
      <c r="D88" s="31">
        <f t="shared" si="8"/>
        <v>2670</v>
      </c>
      <c r="E88" s="73">
        <v>130</v>
      </c>
      <c r="F88" s="73">
        <v>430</v>
      </c>
      <c r="G88" s="73">
        <v>220</v>
      </c>
      <c r="H88" s="73">
        <v>110</v>
      </c>
      <c r="I88" s="73">
        <v>110</v>
      </c>
      <c r="J88" s="73"/>
      <c r="K88" s="73">
        <v>110</v>
      </c>
      <c r="L88" s="73">
        <v>105</v>
      </c>
      <c r="M88" s="73">
        <v>280</v>
      </c>
      <c r="N88" s="73">
        <v>100</v>
      </c>
      <c r="O88" s="73">
        <v>260</v>
      </c>
      <c r="P88" s="73">
        <v>210</v>
      </c>
      <c r="Q88" s="74">
        <v>120</v>
      </c>
      <c r="R88" s="73">
        <v>105</v>
      </c>
      <c r="S88" s="73">
        <v>380</v>
      </c>
      <c r="T88" s="29"/>
      <c r="U88" s="29"/>
      <c r="V88" s="29"/>
      <c r="W88" s="43">
        <f t="shared" si="9"/>
        <v>2290</v>
      </c>
      <c r="X88" s="44"/>
      <c r="Y88" s="44"/>
      <c r="Z88" s="44"/>
      <c r="AA88" s="42"/>
      <c r="AB88" s="42"/>
      <c r="AC88" s="42"/>
      <c r="AD88" s="42"/>
      <c r="AE88" s="42"/>
      <c r="AF88" s="42"/>
      <c r="AG88" s="42"/>
    </row>
    <row r="89" spans="1:33" ht="14.25" thickBot="1">
      <c r="A89" s="7" t="s">
        <v>95</v>
      </c>
      <c r="B89" s="29">
        <v>598.7</v>
      </c>
      <c r="C89" s="63">
        <f>B89/Лист1!B88*100</f>
        <v>56.14742567757668</v>
      </c>
      <c r="D89" s="31">
        <f t="shared" si="8"/>
        <v>598.7</v>
      </c>
      <c r="E89" s="73">
        <v>23</v>
      </c>
      <c r="F89" s="73">
        <v>46</v>
      </c>
      <c r="G89" s="73">
        <v>12</v>
      </c>
      <c r="H89" s="73">
        <v>9</v>
      </c>
      <c r="I89" s="73">
        <v>18</v>
      </c>
      <c r="J89" s="73">
        <v>1</v>
      </c>
      <c r="K89" s="73">
        <v>6</v>
      </c>
      <c r="L89" s="73">
        <v>12</v>
      </c>
      <c r="M89" s="73">
        <v>115</v>
      </c>
      <c r="N89" s="73">
        <v>8</v>
      </c>
      <c r="O89" s="73">
        <v>25</v>
      </c>
      <c r="P89" s="73">
        <v>18</v>
      </c>
      <c r="Q89" s="74">
        <v>24</v>
      </c>
      <c r="R89" s="73">
        <v>7</v>
      </c>
      <c r="S89" s="73">
        <v>274.7</v>
      </c>
      <c r="T89" s="29"/>
      <c r="U89" s="29"/>
      <c r="V89" s="29"/>
      <c r="W89" s="43">
        <f t="shared" si="9"/>
        <v>324</v>
      </c>
      <c r="X89" s="44"/>
      <c r="Y89" s="44"/>
      <c r="Z89" s="44"/>
      <c r="AA89" s="42"/>
      <c r="AB89" s="42"/>
      <c r="AC89" s="42"/>
      <c r="AD89" s="42"/>
      <c r="AE89" s="42"/>
      <c r="AF89" s="42"/>
      <c r="AG89" s="42"/>
    </row>
    <row r="90" spans="1:33" ht="14.25" thickBot="1">
      <c r="A90" s="11"/>
      <c r="B90" s="29"/>
      <c r="C90" s="63"/>
      <c r="D90" s="31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41"/>
      <c r="R90" s="29"/>
      <c r="S90" s="29"/>
      <c r="T90" s="29"/>
      <c r="U90" s="29"/>
      <c r="V90" s="29"/>
      <c r="W90" s="43">
        <f t="shared" si="9"/>
        <v>0</v>
      </c>
      <c r="X90" s="44"/>
      <c r="Y90" s="44"/>
      <c r="Z90" s="44"/>
      <c r="AA90" s="42"/>
      <c r="AB90" s="42"/>
      <c r="AC90" s="42"/>
      <c r="AD90" s="42"/>
      <c r="AE90" s="42"/>
      <c r="AF90" s="42"/>
      <c r="AG90" s="42"/>
    </row>
    <row r="91" spans="1:33" ht="14.25" thickBot="1">
      <c r="A91" s="152" t="s">
        <v>59</v>
      </c>
      <c r="B91" s="153">
        <v>5647700</v>
      </c>
      <c r="C91" s="164">
        <f>B91/Лист1!B90*100</f>
        <v>110.45765695286525</v>
      </c>
      <c r="D91" s="165">
        <f t="shared" si="8"/>
        <v>5647698.8</v>
      </c>
      <c r="E91" s="162">
        <v>7732.1</v>
      </c>
      <c r="F91" s="162">
        <v>6958.89</v>
      </c>
      <c r="G91" s="162">
        <v>662.75</v>
      </c>
      <c r="H91" s="162">
        <v>10051.72</v>
      </c>
      <c r="I91" s="162">
        <v>331.38</v>
      </c>
      <c r="J91" s="162">
        <v>4639.26</v>
      </c>
      <c r="K91" s="162">
        <v>552.29</v>
      </c>
      <c r="L91" s="162">
        <v>3313.76</v>
      </c>
      <c r="M91" s="162">
        <v>52136.41</v>
      </c>
      <c r="N91" s="162">
        <v>193.3</v>
      </c>
      <c r="O91" s="162">
        <v>4418.34</v>
      </c>
      <c r="P91" s="162">
        <v>3534.67</v>
      </c>
      <c r="Q91" s="162">
        <v>2319.63</v>
      </c>
      <c r="R91" s="162">
        <v>5854.3</v>
      </c>
      <c r="S91" s="162">
        <v>5545000</v>
      </c>
      <c r="T91" s="29"/>
      <c r="U91" s="29"/>
      <c r="V91" s="29"/>
      <c r="W91" s="43">
        <f t="shared" si="9"/>
        <v>102698.8</v>
      </c>
      <c r="X91" s="44"/>
      <c r="Y91" s="44"/>
      <c r="Z91" s="44"/>
      <c r="AA91" s="118"/>
      <c r="AB91" s="118"/>
      <c r="AC91" s="118"/>
      <c r="AD91" s="118"/>
      <c r="AE91" s="118"/>
      <c r="AF91" s="118"/>
      <c r="AG91" s="118"/>
    </row>
    <row r="92" spans="1:33" ht="14.25" thickBot="1">
      <c r="A92" s="152" t="s">
        <v>60</v>
      </c>
      <c r="B92" s="153">
        <v>99100</v>
      </c>
      <c r="C92" s="164">
        <f>B92/Лист1!B91*100</f>
        <v>115.23255813953487</v>
      </c>
      <c r="D92" s="165">
        <f t="shared" si="8"/>
        <v>99100</v>
      </c>
      <c r="E92" s="162">
        <v>483.84</v>
      </c>
      <c r="F92" s="162">
        <v>460.8</v>
      </c>
      <c r="G92" s="162">
        <v>691.2</v>
      </c>
      <c r="H92" s="162">
        <v>4838.4</v>
      </c>
      <c r="I92" s="162">
        <v>0</v>
      </c>
      <c r="J92" s="162">
        <v>691.2</v>
      </c>
      <c r="K92" s="162">
        <v>2304</v>
      </c>
      <c r="L92" s="162">
        <v>2903.04</v>
      </c>
      <c r="M92" s="162">
        <v>7603.2</v>
      </c>
      <c r="N92" s="162">
        <v>806.4</v>
      </c>
      <c r="O92" s="162">
        <v>1267.2</v>
      </c>
      <c r="P92" s="162">
        <v>1002.24</v>
      </c>
      <c r="Q92" s="162">
        <v>0</v>
      </c>
      <c r="R92" s="162">
        <v>354.82</v>
      </c>
      <c r="S92" s="162">
        <v>75693.66</v>
      </c>
      <c r="T92" s="29"/>
      <c r="U92" s="29"/>
      <c r="V92" s="29"/>
      <c r="W92" s="43">
        <f t="shared" si="9"/>
        <v>23406.340000000004</v>
      </c>
      <c r="X92" s="44"/>
      <c r="Y92" s="44"/>
      <c r="Z92" s="44"/>
      <c r="AA92" s="118"/>
      <c r="AB92" s="118"/>
      <c r="AC92" s="118"/>
      <c r="AD92" s="118"/>
      <c r="AE92" s="118"/>
      <c r="AF92" s="118"/>
      <c r="AG92" s="118"/>
    </row>
    <row r="93" spans="1:33" ht="14.25" thickBot="1">
      <c r="A93" s="152" t="s">
        <v>61</v>
      </c>
      <c r="B93" s="153">
        <v>1263800</v>
      </c>
      <c r="C93" s="164">
        <f>B93/Лист1!B92*100</f>
        <v>117.08356494348713</v>
      </c>
      <c r="D93" s="165">
        <f t="shared" si="8"/>
        <v>1263799.45</v>
      </c>
      <c r="E93" s="162">
        <v>9372.6</v>
      </c>
      <c r="F93" s="162">
        <v>7849.55</v>
      </c>
      <c r="G93" s="162">
        <v>6795.14</v>
      </c>
      <c r="H93" s="162">
        <v>15230.48</v>
      </c>
      <c r="I93" s="162">
        <v>3514.73</v>
      </c>
      <c r="J93" s="162">
        <v>11481.44</v>
      </c>
      <c r="K93" s="162">
        <v>3866.2</v>
      </c>
      <c r="L93" s="162">
        <v>8201.03</v>
      </c>
      <c r="M93" s="162">
        <v>23431.5</v>
      </c>
      <c r="N93" s="162">
        <v>1757.36</v>
      </c>
      <c r="O93" s="162">
        <v>9372.6</v>
      </c>
      <c r="P93" s="162">
        <v>2928.94</v>
      </c>
      <c r="Q93" s="162">
        <v>2343.15</v>
      </c>
      <c r="R93" s="162">
        <v>3514.73</v>
      </c>
      <c r="S93" s="163">
        <v>1154140</v>
      </c>
      <c r="T93" s="29"/>
      <c r="U93" s="29"/>
      <c r="V93" s="29"/>
      <c r="W93" s="43">
        <f t="shared" si="9"/>
        <v>109659.45000000001</v>
      </c>
      <c r="X93" s="44"/>
      <c r="Y93" s="44"/>
      <c r="Z93" s="44"/>
      <c r="AA93" s="118"/>
      <c r="AB93" s="118"/>
      <c r="AC93" s="118"/>
      <c r="AD93" s="118"/>
      <c r="AE93" s="118"/>
      <c r="AF93" s="118"/>
      <c r="AG93" s="118"/>
    </row>
    <row r="94" spans="1:33" ht="42" thickBot="1">
      <c r="A94" s="22" t="s">
        <v>62</v>
      </c>
      <c r="B94" s="29">
        <v>16800</v>
      </c>
      <c r="C94" s="63">
        <f>B94/Лист1!B93*100</f>
        <v>115.86206896551725</v>
      </c>
      <c r="D94" s="31">
        <f t="shared" si="8"/>
        <v>16800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41"/>
      <c r="R94" s="29"/>
      <c r="S94" s="29">
        <v>16800</v>
      </c>
      <c r="T94" s="29"/>
      <c r="U94" s="29"/>
      <c r="V94" s="29"/>
      <c r="W94" s="43">
        <f t="shared" si="9"/>
        <v>0</v>
      </c>
      <c r="X94" s="44"/>
      <c r="Y94" s="44"/>
      <c r="Z94" s="44"/>
      <c r="AA94" s="118"/>
      <c r="AB94" s="118"/>
      <c r="AC94" s="118"/>
      <c r="AD94" s="118"/>
      <c r="AE94" s="118"/>
      <c r="AF94" s="118"/>
      <c r="AG94" s="118"/>
    </row>
    <row r="95" spans="1:33" ht="28.5" thickBot="1">
      <c r="A95" s="22" t="s">
        <v>63</v>
      </c>
      <c r="B95" s="29">
        <v>816100</v>
      </c>
      <c r="C95" s="63">
        <f>B95/Лист1!B94*100</f>
        <v>99.29431804355761</v>
      </c>
      <c r="D95" s="31">
        <f t="shared" si="8"/>
        <v>816100</v>
      </c>
      <c r="E95" s="29">
        <v>560</v>
      </c>
      <c r="F95" s="29">
        <v>480</v>
      </c>
      <c r="G95" s="29">
        <v>500</v>
      </c>
      <c r="H95" s="29">
        <v>2300</v>
      </c>
      <c r="I95" s="29">
        <v>200</v>
      </c>
      <c r="J95" s="29">
        <v>1000</v>
      </c>
      <c r="K95" s="29">
        <v>240</v>
      </c>
      <c r="L95" s="29">
        <v>700</v>
      </c>
      <c r="M95" s="29">
        <v>9800</v>
      </c>
      <c r="N95" s="29">
        <v>160</v>
      </c>
      <c r="O95" s="29">
        <v>540</v>
      </c>
      <c r="P95" s="29">
        <v>480</v>
      </c>
      <c r="Q95" s="41">
        <v>400</v>
      </c>
      <c r="R95" s="29">
        <v>500</v>
      </c>
      <c r="S95" s="29">
        <v>798240</v>
      </c>
      <c r="T95" s="29"/>
      <c r="U95" s="29"/>
      <c r="V95" s="29"/>
      <c r="W95" s="43">
        <f t="shared" si="9"/>
        <v>17860</v>
      </c>
      <c r="X95" s="44"/>
      <c r="Y95" s="44"/>
      <c r="Z95" s="44"/>
      <c r="AA95" s="118"/>
      <c r="AB95" s="118"/>
      <c r="AC95" s="118"/>
      <c r="AD95" s="118"/>
      <c r="AE95" s="118"/>
      <c r="AF95" s="118"/>
      <c r="AG95" s="118"/>
    </row>
    <row r="96" spans="1:33" ht="28.5" thickBot="1">
      <c r="A96" s="22" t="s">
        <v>64</v>
      </c>
      <c r="B96" s="29">
        <v>1851500</v>
      </c>
      <c r="C96" s="63">
        <f>B96/Лист1!B95*100</f>
        <v>117.3618154158215</v>
      </c>
      <c r="D96" s="31">
        <f t="shared" si="8"/>
        <v>1850500</v>
      </c>
      <c r="E96" s="29">
        <v>6300</v>
      </c>
      <c r="F96" s="29">
        <v>18600</v>
      </c>
      <c r="G96" s="29">
        <v>30300</v>
      </c>
      <c r="H96" s="29">
        <v>36200</v>
      </c>
      <c r="I96" s="29">
        <v>1240</v>
      </c>
      <c r="J96" s="29">
        <v>15150</v>
      </c>
      <c r="K96" s="29">
        <v>230</v>
      </c>
      <c r="L96" s="29">
        <v>3200</v>
      </c>
      <c r="M96" s="29">
        <v>116700</v>
      </c>
      <c r="N96" s="29">
        <v>8950</v>
      </c>
      <c r="O96" s="29">
        <v>50000</v>
      </c>
      <c r="P96" s="29">
        <v>3100</v>
      </c>
      <c r="Q96" s="41">
        <v>550</v>
      </c>
      <c r="R96" s="29">
        <v>2200</v>
      </c>
      <c r="S96" s="29">
        <v>1557780</v>
      </c>
      <c r="T96" s="29"/>
      <c r="U96" s="29"/>
      <c r="V96" s="29"/>
      <c r="W96" s="43">
        <f t="shared" si="9"/>
        <v>292720</v>
      </c>
      <c r="X96" s="44"/>
      <c r="Y96" s="44"/>
      <c r="Z96" s="44"/>
      <c r="AA96" s="118"/>
      <c r="AB96" s="118"/>
      <c r="AC96" s="118"/>
      <c r="AD96" s="118"/>
      <c r="AE96" s="118"/>
      <c r="AF96" s="118"/>
      <c r="AG96" s="118"/>
    </row>
    <row r="97" spans="1:33" ht="28.5" thickBot="1">
      <c r="A97" s="22" t="s">
        <v>68</v>
      </c>
      <c r="B97" s="29">
        <v>533300</v>
      </c>
      <c r="C97" s="63">
        <f>B97/Лист1!B96*100</f>
        <v>78.93724097098875</v>
      </c>
      <c r="D97" s="31">
        <f t="shared" si="8"/>
        <v>533300</v>
      </c>
      <c r="E97" s="29"/>
      <c r="F97" s="29"/>
      <c r="G97" s="29"/>
      <c r="H97" s="29">
        <v>552.3</v>
      </c>
      <c r="I97" s="29"/>
      <c r="J97" s="29">
        <v>946.8</v>
      </c>
      <c r="K97" s="29"/>
      <c r="L97" s="29"/>
      <c r="M97" s="29">
        <v>2288.1</v>
      </c>
      <c r="N97" s="29"/>
      <c r="O97" s="29"/>
      <c r="P97" s="29"/>
      <c r="Q97" s="41"/>
      <c r="R97" s="29"/>
      <c r="S97" s="29">
        <v>529512.8</v>
      </c>
      <c r="T97" s="29"/>
      <c r="U97" s="29"/>
      <c r="V97" s="29"/>
      <c r="W97" s="43">
        <f t="shared" si="9"/>
        <v>3787.2</v>
      </c>
      <c r="X97" s="44"/>
      <c r="Y97" s="44"/>
      <c r="Z97" s="44"/>
      <c r="AA97" s="118"/>
      <c r="AB97" s="118"/>
      <c r="AC97" s="118"/>
      <c r="AD97" s="118"/>
      <c r="AE97" s="118"/>
      <c r="AF97" s="118"/>
      <c r="AG97" s="118"/>
    </row>
    <row r="98" spans="1:33" ht="14.25" thickBot="1">
      <c r="A98" s="14" t="s">
        <v>7</v>
      </c>
      <c r="B98" s="29"/>
      <c r="C98" s="63" t="e">
        <f>B98/Лист1!B97*100</f>
        <v>#DIV/0!</v>
      </c>
      <c r="D98" s="31">
        <f t="shared" si="8"/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41"/>
      <c r="R98" s="29"/>
      <c r="S98" s="29"/>
      <c r="T98" s="29"/>
      <c r="U98" s="29"/>
      <c r="V98" s="29"/>
      <c r="W98" s="43">
        <f t="shared" si="9"/>
        <v>0</v>
      </c>
      <c r="X98" s="44"/>
      <c r="Y98" s="44"/>
      <c r="Z98" s="44"/>
      <c r="AA98" s="118"/>
      <c r="AB98" s="118"/>
      <c r="AC98" s="118"/>
      <c r="AD98" s="118"/>
      <c r="AE98" s="118"/>
      <c r="AF98" s="118"/>
      <c r="AG98" s="118"/>
    </row>
    <row r="99" spans="1:33" ht="28.5" thickBot="1">
      <c r="A99" s="11" t="s">
        <v>8</v>
      </c>
      <c r="B99" s="29">
        <v>5368</v>
      </c>
      <c r="C99" s="63">
        <f>B99/Лист1!B98*100</f>
        <v>102.93384467881113</v>
      </c>
      <c r="D99" s="31">
        <f t="shared" si="8"/>
        <v>5.3679999999999986</v>
      </c>
      <c r="E99" s="79">
        <v>0.153</v>
      </c>
      <c r="F99" s="79">
        <v>0.206</v>
      </c>
      <c r="G99" s="79">
        <v>0.101</v>
      </c>
      <c r="H99" s="79">
        <v>0.301</v>
      </c>
      <c r="I99" s="79">
        <v>0.101</v>
      </c>
      <c r="J99" s="79">
        <v>0.15</v>
      </c>
      <c r="K99" s="79">
        <v>0.12</v>
      </c>
      <c r="L99" s="79">
        <v>0.224</v>
      </c>
      <c r="M99" s="79">
        <v>0.645</v>
      </c>
      <c r="N99" s="79">
        <v>0.058</v>
      </c>
      <c r="O99" s="79">
        <v>0.219</v>
      </c>
      <c r="P99" s="79">
        <v>0.149</v>
      </c>
      <c r="Q99" s="85">
        <v>0.096</v>
      </c>
      <c r="R99" s="79">
        <v>0.102</v>
      </c>
      <c r="S99" s="79">
        <v>2.743</v>
      </c>
      <c r="T99" s="29"/>
      <c r="U99" s="29"/>
      <c r="V99" s="29"/>
      <c r="W99" s="43">
        <f t="shared" si="9"/>
        <v>2.624999999999999</v>
      </c>
      <c r="X99" s="44"/>
      <c r="Y99" s="44"/>
      <c r="Z99" s="44"/>
      <c r="AA99" s="118"/>
      <c r="AB99" s="118"/>
      <c r="AC99" s="118"/>
      <c r="AD99" s="118"/>
      <c r="AE99" s="118"/>
      <c r="AF99" s="118"/>
      <c r="AG99" s="118"/>
    </row>
    <row r="100" spans="1:33" ht="14.25" thickBot="1">
      <c r="A100" s="23" t="s">
        <v>9</v>
      </c>
      <c r="B100" s="29"/>
      <c r="C100" s="63" t="e">
        <f>B100/Лист1!B99*100</f>
        <v>#DIV/0!</v>
      </c>
      <c r="D100" s="31">
        <f t="shared" si="8"/>
        <v>0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85"/>
      <c r="R100" s="79"/>
      <c r="S100" s="79"/>
      <c r="T100" s="29"/>
      <c r="U100" s="29"/>
      <c r="V100" s="29"/>
      <c r="W100" s="43">
        <f t="shared" si="9"/>
        <v>0</v>
      </c>
      <c r="X100" s="44"/>
      <c r="Y100" s="44"/>
      <c r="Z100" s="44"/>
      <c r="AA100" s="118"/>
      <c r="AB100" s="118"/>
      <c r="AC100" s="118"/>
      <c r="AD100" s="118"/>
      <c r="AE100" s="118"/>
      <c r="AF100" s="118"/>
      <c r="AG100" s="118"/>
    </row>
    <row r="101" spans="1:33" ht="14.25" thickBot="1">
      <c r="A101" s="11" t="s">
        <v>10</v>
      </c>
      <c r="B101" s="29"/>
      <c r="C101" s="63">
        <f>B101/Лист1!B100*100</f>
        <v>0</v>
      </c>
      <c r="D101" s="63">
        <f t="shared" si="8"/>
        <v>11</v>
      </c>
      <c r="E101" s="79">
        <v>0.315</v>
      </c>
      <c r="F101" s="79">
        <v>0.531</v>
      </c>
      <c r="G101" s="79">
        <v>0.295</v>
      </c>
      <c r="H101" s="79">
        <v>0.845</v>
      </c>
      <c r="I101" s="79">
        <v>0.198</v>
      </c>
      <c r="J101" s="79">
        <v>0.214</v>
      </c>
      <c r="K101" s="79">
        <v>0.206</v>
      </c>
      <c r="L101" s="79">
        <v>0.534</v>
      </c>
      <c r="M101" s="79">
        <v>1.58</v>
      </c>
      <c r="N101" s="79">
        <v>0.123</v>
      </c>
      <c r="O101" s="79">
        <v>0.39</v>
      </c>
      <c r="P101" s="79">
        <v>0.642</v>
      </c>
      <c r="Q101" s="85">
        <v>0.27</v>
      </c>
      <c r="R101" s="79">
        <v>0.297</v>
      </c>
      <c r="S101" s="79">
        <v>4.56</v>
      </c>
      <c r="T101" s="29"/>
      <c r="U101" s="29"/>
      <c r="V101" s="29"/>
      <c r="W101" s="43">
        <f t="shared" si="9"/>
        <v>6.44</v>
      </c>
      <c r="X101" s="44"/>
      <c r="Y101" s="44"/>
      <c r="Z101" s="44"/>
      <c r="AA101" s="118"/>
      <c r="AB101" s="118"/>
      <c r="AC101" s="118"/>
      <c r="AD101" s="118"/>
      <c r="AE101" s="118"/>
      <c r="AF101" s="118"/>
      <c r="AG101" s="118"/>
    </row>
    <row r="102" spans="1:33" ht="14.25" thickBot="1">
      <c r="A102" s="11" t="s">
        <v>11</v>
      </c>
      <c r="B102" s="29"/>
      <c r="C102" s="63" t="e">
        <f>B102/Лист1!B101*100</f>
        <v>#DIV/0!</v>
      </c>
      <c r="D102" s="31">
        <f t="shared" si="8"/>
        <v>0.7909999999999999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0.438</v>
      </c>
      <c r="N102" s="70">
        <v>0</v>
      </c>
      <c r="O102" s="70">
        <v>0.353</v>
      </c>
      <c r="P102" s="70">
        <v>0</v>
      </c>
      <c r="Q102" s="70">
        <v>0</v>
      </c>
      <c r="R102" s="75">
        <v>0</v>
      </c>
      <c r="S102" s="70">
        <v>0</v>
      </c>
      <c r="T102" s="29"/>
      <c r="U102" s="29"/>
      <c r="V102" s="29"/>
      <c r="W102" s="43">
        <f t="shared" si="9"/>
        <v>0.7909999999999999</v>
      </c>
      <c r="X102" s="44"/>
      <c r="Y102" s="44"/>
      <c r="Z102" s="44"/>
      <c r="AA102" s="118"/>
      <c r="AB102" s="118"/>
      <c r="AC102" s="118"/>
      <c r="AD102" s="118"/>
      <c r="AE102" s="118"/>
      <c r="AF102" s="118"/>
      <c r="AG102" s="118"/>
    </row>
    <row r="103" spans="1:33" ht="14.25" thickBot="1">
      <c r="A103" s="11" t="s">
        <v>12</v>
      </c>
      <c r="B103" s="29"/>
      <c r="C103" s="63" t="e">
        <f>B103/Лист1!B102*100</f>
        <v>#DIV/0!</v>
      </c>
      <c r="D103" s="31">
        <f t="shared" si="8"/>
        <v>1.651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1.651</v>
      </c>
      <c r="T103" s="29"/>
      <c r="U103" s="29"/>
      <c r="V103" s="29"/>
      <c r="W103" s="43">
        <f t="shared" si="9"/>
        <v>0</v>
      </c>
      <c r="X103" s="44"/>
      <c r="Y103" s="44"/>
      <c r="Z103" s="44"/>
      <c r="AA103" s="118"/>
      <c r="AB103" s="118"/>
      <c r="AC103" s="118"/>
      <c r="AD103" s="118"/>
      <c r="AE103" s="118"/>
      <c r="AF103" s="118"/>
      <c r="AG103" s="118"/>
    </row>
    <row r="104" spans="1:33" ht="14.25" thickBot="1">
      <c r="A104" s="11" t="s">
        <v>13</v>
      </c>
      <c r="B104" s="29"/>
      <c r="C104" s="63" t="e">
        <f>B104/Лист1!B103*100</f>
        <v>#DIV/0!</v>
      </c>
      <c r="D104" s="31">
        <f t="shared" si="8"/>
        <v>0.14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0.14</v>
      </c>
      <c r="T104" s="29"/>
      <c r="U104" s="29"/>
      <c r="V104" s="29"/>
      <c r="W104" s="43">
        <f t="shared" si="9"/>
        <v>0</v>
      </c>
      <c r="X104" s="44"/>
      <c r="Y104" s="44"/>
      <c r="Z104" s="44"/>
      <c r="AA104" s="118"/>
      <c r="AB104" s="118"/>
      <c r="AC104" s="118"/>
      <c r="AD104" s="118"/>
      <c r="AE104" s="118"/>
      <c r="AF104" s="118"/>
      <c r="AG104" s="118"/>
    </row>
    <row r="105" spans="1:33" ht="14.25" thickBot="1">
      <c r="A105" s="23" t="s">
        <v>14</v>
      </c>
      <c r="B105" s="29"/>
      <c r="C105" s="63" t="e">
        <f>B105/Лист1!B104*100</f>
        <v>#DIV/0!</v>
      </c>
      <c r="D105" s="31">
        <f t="shared" si="8"/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/>
      <c r="T105" s="29"/>
      <c r="U105" s="29"/>
      <c r="V105" s="29"/>
      <c r="W105" s="43">
        <f t="shared" si="9"/>
        <v>0</v>
      </c>
      <c r="X105" s="44"/>
      <c r="Y105" s="44"/>
      <c r="Z105" s="44"/>
      <c r="AA105" s="118"/>
      <c r="AB105" s="118"/>
      <c r="AC105" s="118"/>
      <c r="AD105" s="118"/>
      <c r="AE105" s="118"/>
      <c r="AF105" s="118"/>
      <c r="AG105" s="118"/>
    </row>
    <row r="106" spans="1:33" ht="14.25" thickBot="1">
      <c r="A106" s="17" t="s">
        <v>12</v>
      </c>
      <c r="B106" s="29"/>
      <c r="C106" s="63" t="e">
        <f>B106/Лист1!B105*100</f>
        <v>#DIV/0!</v>
      </c>
      <c r="D106" s="31">
        <f t="shared" si="8"/>
        <v>0.516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0.516</v>
      </c>
      <c r="T106" s="29"/>
      <c r="U106" s="29"/>
      <c r="V106" s="29"/>
      <c r="W106" s="43">
        <f t="shared" si="9"/>
        <v>0</v>
      </c>
      <c r="X106" s="44"/>
      <c r="Y106" s="44"/>
      <c r="Z106" s="44"/>
      <c r="AA106" s="118"/>
      <c r="AB106" s="118"/>
      <c r="AC106" s="118"/>
      <c r="AD106" s="118"/>
      <c r="AE106" s="118"/>
      <c r="AF106" s="118"/>
      <c r="AG106" s="118"/>
    </row>
    <row r="107" spans="1:33" ht="14.25" thickBot="1">
      <c r="A107" s="17" t="s">
        <v>13</v>
      </c>
      <c r="B107" s="29"/>
      <c r="C107" s="63" t="e">
        <f>B107/Лист1!B106*100</f>
        <v>#DIV/0!</v>
      </c>
      <c r="D107" s="31">
        <f t="shared" si="8"/>
        <v>0.066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0.066</v>
      </c>
      <c r="T107" s="29"/>
      <c r="U107" s="29"/>
      <c r="V107" s="29"/>
      <c r="W107" s="43">
        <f t="shared" si="9"/>
        <v>0</v>
      </c>
      <c r="X107" s="44"/>
      <c r="Y107" s="44"/>
      <c r="Z107" s="44"/>
      <c r="AA107" s="118"/>
      <c r="AB107" s="118"/>
      <c r="AC107" s="118"/>
      <c r="AD107" s="118"/>
      <c r="AE107" s="118"/>
      <c r="AF107" s="118"/>
      <c r="AG107" s="118"/>
    </row>
    <row r="108" spans="1:33" ht="42" thickBot="1">
      <c r="A108" s="11" t="s">
        <v>15</v>
      </c>
      <c r="B108" s="29"/>
      <c r="C108" s="63">
        <f>B108/Лист1!B107*100</f>
        <v>0</v>
      </c>
      <c r="D108" s="31">
        <f t="shared" si="8"/>
        <v>1439.7</v>
      </c>
      <c r="E108" s="70">
        <v>100</v>
      </c>
      <c r="F108" s="70">
        <v>100</v>
      </c>
      <c r="G108" s="70">
        <v>100</v>
      </c>
      <c r="H108" s="70">
        <v>81.8</v>
      </c>
      <c r="I108" s="70">
        <v>100</v>
      </c>
      <c r="J108" s="70">
        <v>100</v>
      </c>
      <c r="K108" s="70">
        <v>81.1</v>
      </c>
      <c r="L108" s="70">
        <v>100</v>
      </c>
      <c r="M108" s="70">
        <v>84.4</v>
      </c>
      <c r="N108" s="70">
        <v>100</v>
      </c>
      <c r="O108" s="70">
        <v>100</v>
      </c>
      <c r="P108" s="70">
        <v>100</v>
      </c>
      <c r="Q108" s="75">
        <v>100</v>
      </c>
      <c r="R108" s="70">
        <v>100</v>
      </c>
      <c r="S108" s="70">
        <v>92.4</v>
      </c>
      <c r="T108" s="29"/>
      <c r="U108" s="29"/>
      <c r="V108" s="29"/>
      <c r="W108" s="43">
        <f t="shared" si="9"/>
        <v>1347.3</v>
      </c>
      <c r="X108" s="44"/>
      <c r="Y108" s="44"/>
      <c r="Z108" s="44"/>
      <c r="AA108" s="118"/>
      <c r="AB108" s="118"/>
      <c r="AC108" s="118"/>
      <c r="AD108" s="118"/>
      <c r="AE108" s="118"/>
      <c r="AF108" s="118"/>
      <c r="AG108" s="118"/>
    </row>
    <row r="109" spans="1:33" ht="14.25" thickBot="1">
      <c r="A109" s="23" t="s">
        <v>16</v>
      </c>
      <c r="B109" s="29"/>
      <c r="C109" s="63" t="e">
        <f>B109/Лист1!B108*100</f>
        <v>#DIV/0!</v>
      </c>
      <c r="D109" s="31">
        <f t="shared" si="8"/>
        <v>0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5"/>
      <c r="S109" s="70"/>
      <c r="T109" s="29"/>
      <c r="U109" s="29"/>
      <c r="V109" s="29"/>
      <c r="W109" s="43">
        <f t="shared" si="9"/>
        <v>0</v>
      </c>
      <c r="X109" s="44"/>
      <c r="Y109" s="44"/>
      <c r="Z109" s="44"/>
      <c r="AA109" s="118"/>
      <c r="AB109" s="118"/>
      <c r="AC109" s="118"/>
      <c r="AD109" s="118"/>
      <c r="AE109" s="118"/>
      <c r="AF109" s="118"/>
      <c r="AG109" s="118"/>
    </row>
    <row r="110" spans="1:33" ht="28.5" thickBot="1">
      <c r="A110" s="11" t="s">
        <v>17</v>
      </c>
      <c r="B110" s="33">
        <v>45</v>
      </c>
      <c r="C110" s="63">
        <f>B110/Лист1!B109*100</f>
        <v>103.85414262635588</v>
      </c>
      <c r="D110" s="31">
        <f t="shared" si="8"/>
        <v>45</v>
      </c>
      <c r="E110" s="38">
        <v>0.41</v>
      </c>
      <c r="F110" s="38">
        <v>1.025</v>
      </c>
      <c r="G110" s="38">
        <v>0.75</v>
      </c>
      <c r="H110" s="38">
        <v>5.35</v>
      </c>
      <c r="I110" s="38">
        <v>0.27</v>
      </c>
      <c r="J110" s="38">
        <v>0.8</v>
      </c>
      <c r="K110" s="38">
        <v>0.6</v>
      </c>
      <c r="L110" s="38">
        <v>1.34</v>
      </c>
      <c r="M110" s="38">
        <v>4.7</v>
      </c>
      <c r="N110" s="38">
        <v>0.2</v>
      </c>
      <c r="O110" s="38">
        <v>1.6</v>
      </c>
      <c r="P110" s="38">
        <v>1</v>
      </c>
      <c r="Q110" s="82">
        <v>1.5</v>
      </c>
      <c r="R110" s="38">
        <v>0.5</v>
      </c>
      <c r="S110" s="38">
        <v>24.955</v>
      </c>
      <c r="T110" s="29"/>
      <c r="U110" s="29"/>
      <c r="V110" s="29"/>
      <c r="W110" s="43">
        <f t="shared" si="9"/>
        <v>20.045</v>
      </c>
      <c r="X110" s="44"/>
      <c r="Y110" s="44"/>
      <c r="Z110" s="44"/>
      <c r="AA110" s="118"/>
      <c r="AB110" s="118"/>
      <c r="AC110" s="118"/>
      <c r="AD110" s="118"/>
      <c r="AE110" s="118"/>
      <c r="AF110" s="118"/>
      <c r="AG110" s="118"/>
    </row>
    <row r="111" spans="1:33" ht="28.5" thickBot="1">
      <c r="A111" s="11" t="s">
        <v>18</v>
      </c>
      <c r="B111" s="33">
        <v>45</v>
      </c>
      <c r="C111" s="63">
        <f>B111/Лист1!B110*100</f>
        <v>103.85414262635588</v>
      </c>
      <c r="D111" s="31">
        <f t="shared" si="8"/>
        <v>45</v>
      </c>
      <c r="E111" s="38">
        <v>0.41</v>
      </c>
      <c r="F111" s="38">
        <v>1.025</v>
      </c>
      <c r="G111" s="38">
        <v>0.75</v>
      </c>
      <c r="H111" s="38">
        <v>5.35</v>
      </c>
      <c r="I111" s="38">
        <v>0.27</v>
      </c>
      <c r="J111" s="38">
        <v>0.8</v>
      </c>
      <c r="K111" s="38">
        <v>0.6</v>
      </c>
      <c r="L111" s="38">
        <v>1.34</v>
      </c>
      <c r="M111" s="38">
        <v>4.7</v>
      </c>
      <c r="N111" s="38">
        <v>0.2</v>
      </c>
      <c r="O111" s="38">
        <v>1.6</v>
      </c>
      <c r="P111" s="38">
        <v>1</v>
      </c>
      <c r="Q111" s="82">
        <v>1.5</v>
      </c>
      <c r="R111" s="38">
        <v>0.5</v>
      </c>
      <c r="S111" s="38">
        <v>24.955</v>
      </c>
      <c r="T111" s="29"/>
      <c r="U111" s="29"/>
      <c r="V111" s="29"/>
      <c r="W111" s="43">
        <f t="shared" si="9"/>
        <v>20.045</v>
      </c>
      <c r="X111" s="44"/>
      <c r="Y111" s="44"/>
      <c r="Z111" s="44"/>
      <c r="AA111" s="118"/>
      <c r="AB111" s="118"/>
      <c r="AC111" s="118"/>
      <c r="AD111" s="118"/>
      <c r="AE111" s="118"/>
      <c r="AF111" s="118"/>
      <c r="AG111" s="118"/>
    </row>
    <row r="112" spans="1:33" ht="14.25" thickBot="1">
      <c r="A112" s="11" t="s">
        <v>19</v>
      </c>
      <c r="B112" s="29"/>
      <c r="C112" s="63" t="e">
        <f>B112/Лист1!B111*100</f>
        <v>#DIV/0!</v>
      </c>
      <c r="D112" s="31">
        <f t="shared" si="8"/>
        <v>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2"/>
      <c r="R112" s="38"/>
      <c r="S112" s="38"/>
      <c r="T112" s="29"/>
      <c r="U112" s="29"/>
      <c r="V112" s="29"/>
      <c r="W112" s="43">
        <f t="shared" si="9"/>
        <v>0</v>
      </c>
      <c r="X112" s="44"/>
      <c r="Y112" s="44"/>
      <c r="Z112" s="44"/>
      <c r="AA112" s="118"/>
      <c r="AB112" s="118"/>
      <c r="AC112" s="118"/>
      <c r="AD112" s="118"/>
      <c r="AE112" s="118"/>
      <c r="AF112" s="118"/>
      <c r="AG112" s="118"/>
    </row>
    <row r="113" spans="1:33" ht="14.25" thickBot="1">
      <c r="A113" s="11" t="s">
        <v>20</v>
      </c>
      <c r="B113" s="29"/>
      <c r="C113" s="63" t="e">
        <f>B113/Лист1!B112*100</f>
        <v>#DIV/0!</v>
      </c>
      <c r="D113" s="31">
        <f t="shared" si="8"/>
        <v>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82"/>
      <c r="R113" s="38"/>
      <c r="S113" s="38"/>
      <c r="T113" s="29"/>
      <c r="U113" s="29"/>
      <c r="V113" s="29"/>
      <c r="W113" s="43">
        <f t="shared" si="9"/>
        <v>0</v>
      </c>
      <c r="X113" s="44"/>
      <c r="Y113" s="44"/>
      <c r="Z113" s="44"/>
      <c r="AA113" s="118"/>
      <c r="AB113" s="118"/>
      <c r="AC113" s="118"/>
      <c r="AD113" s="118"/>
      <c r="AE113" s="118"/>
      <c r="AF113" s="118"/>
      <c r="AG113" s="118"/>
    </row>
    <row r="114" spans="1:33" ht="28.5" thickBot="1">
      <c r="A114" s="11" t="s">
        <v>21</v>
      </c>
      <c r="B114" s="29"/>
      <c r="C114" s="63" t="e">
        <f>B114/Лист1!B113*100</f>
        <v>#DIV/0!</v>
      </c>
      <c r="D114" s="31">
        <f t="shared" si="8"/>
        <v>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82"/>
      <c r="R114" s="38"/>
      <c r="S114" s="38"/>
      <c r="T114" s="29"/>
      <c r="U114" s="29"/>
      <c r="V114" s="29"/>
      <c r="W114" s="43">
        <f t="shared" si="9"/>
        <v>0</v>
      </c>
      <c r="X114" s="44"/>
      <c r="Y114" s="44"/>
      <c r="Z114" s="44"/>
      <c r="AA114" s="118"/>
      <c r="AB114" s="118"/>
      <c r="AC114" s="118"/>
      <c r="AD114" s="118"/>
      <c r="AE114" s="118"/>
      <c r="AF114" s="118"/>
      <c r="AG114" s="118"/>
    </row>
    <row r="115" spans="1:33" ht="28.5" thickBot="1">
      <c r="A115" s="11" t="s">
        <v>22</v>
      </c>
      <c r="B115" s="29">
        <v>21.6</v>
      </c>
      <c r="C115" s="63">
        <f>B115/Лист1!B114*100</f>
        <v>101.88679245283019</v>
      </c>
      <c r="D115" s="63">
        <f>2399.8/B9</f>
        <v>21.600360036003604</v>
      </c>
      <c r="E115" s="38">
        <v>16.7</v>
      </c>
      <c r="F115" s="38">
        <v>20.1</v>
      </c>
      <c r="G115" s="38">
        <v>23.5</v>
      </c>
      <c r="H115" s="38">
        <v>26</v>
      </c>
      <c r="I115" s="38">
        <v>16.8</v>
      </c>
      <c r="J115" s="38">
        <v>18.7</v>
      </c>
      <c r="K115" s="38">
        <v>14.8</v>
      </c>
      <c r="L115" s="38">
        <v>2.1</v>
      </c>
      <c r="M115" s="38">
        <v>22.6</v>
      </c>
      <c r="N115" s="38">
        <v>20.6</v>
      </c>
      <c r="O115" s="38">
        <v>15.1</v>
      </c>
      <c r="P115" s="38">
        <v>17.6</v>
      </c>
      <c r="Q115" s="82">
        <v>23.7</v>
      </c>
      <c r="R115" s="38">
        <v>23</v>
      </c>
      <c r="S115" s="38">
        <v>26.1</v>
      </c>
      <c r="T115" s="29"/>
      <c r="U115" s="29"/>
      <c r="V115" s="29"/>
      <c r="W115" s="43">
        <f t="shared" si="9"/>
        <v>261.29999999999995</v>
      </c>
      <c r="X115" s="44"/>
      <c r="Y115" s="44"/>
      <c r="Z115" s="44"/>
      <c r="AA115" s="118"/>
      <c r="AB115" s="118"/>
      <c r="AC115" s="118"/>
      <c r="AD115" s="118"/>
      <c r="AE115" s="118"/>
      <c r="AF115" s="118"/>
      <c r="AG115" s="118"/>
    </row>
    <row r="116" spans="1:33" ht="28.5" thickBot="1">
      <c r="A116" s="23" t="s">
        <v>23</v>
      </c>
      <c r="B116" s="29"/>
      <c r="C116" s="63" t="e">
        <f>B116/Лист1!B115*100</f>
        <v>#DIV/0!</v>
      </c>
      <c r="D116" s="31">
        <f t="shared" si="8"/>
        <v>0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5"/>
      <c r="S116" s="70"/>
      <c r="T116" s="29"/>
      <c r="U116" s="29"/>
      <c r="V116" s="29"/>
      <c r="W116" s="43">
        <f t="shared" si="9"/>
        <v>0</v>
      </c>
      <c r="X116" s="44"/>
      <c r="Y116" s="44"/>
      <c r="Z116" s="44"/>
      <c r="AA116" s="118"/>
      <c r="AB116" s="118"/>
      <c r="AC116" s="118"/>
      <c r="AD116" s="118"/>
      <c r="AE116" s="118"/>
      <c r="AF116" s="118"/>
      <c r="AG116" s="118"/>
    </row>
    <row r="117" spans="1:33" ht="14.25" thickBot="1">
      <c r="A117" s="11" t="s">
        <v>32</v>
      </c>
      <c r="B117" s="29"/>
      <c r="C117" s="63">
        <f>B117/Лист1!B116*100</f>
        <v>0</v>
      </c>
      <c r="D117" s="31">
        <f t="shared" si="8"/>
        <v>138.5</v>
      </c>
      <c r="E117" s="79">
        <v>0</v>
      </c>
      <c r="F117" s="105">
        <v>4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1.75</v>
      </c>
      <c r="N117" s="79">
        <v>0</v>
      </c>
      <c r="O117" s="79">
        <v>0</v>
      </c>
      <c r="P117" s="79">
        <v>0</v>
      </c>
      <c r="Q117" s="79">
        <v>120.9</v>
      </c>
      <c r="R117" s="85">
        <v>0</v>
      </c>
      <c r="S117" s="79">
        <v>11.85</v>
      </c>
      <c r="T117" s="29"/>
      <c r="U117" s="29"/>
      <c r="V117" s="29"/>
      <c r="W117" s="43">
        <f t="shared" si="9"/>
        <v>126.65</v>
      </c>
      <c r="X117" s="44"/>
      <c r="Y117" s="44"/>
      <c r="Z117" s="44"/>
      <c r="AA117" s="118"/>
      <c r="AB117" s="118"/>
      <c r="AC117" s="118"/>
      <c r="AD117" s="118"/>
      <c r="AE117" s="118"/>
      <c r="AF117" s="118"/>
      <c r="AG117" s="118"/>
    </row>
    <row r="118" spans="1:33" ht="14.25" thickBot="1">
      <c r="A118" s="7" t="s">
        <v>98</v>
      </c>
      <c r="B118" s="29"/>
      <c r="C118" s="63">
        <f>B118/Лист1!B117*100</f>
        <v>0</v>
      </c>
      <c r="D118" s="31">
        <f t="shared" si="8"/>
        <v>869.9</v>
      </c>
      <c r="E118" s="76">
        <v>0</v>
      </c>
      <c r="F118" s="76">
        <v>20</v>
      </c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25</v>
      </c>
      <c r="N118" s="76">
        <v>0</v>
      </c>
      <c r="O118" s="76">
        <v>0</v>
      </c>
      <c r="P118" s="76">
        <v>0</v>
      </c>
      <c r="Q118" s="76">
        <v>325</v>
      </c>
      <c r="R118" s="86">
        <v>0</v>
      </c>
      <c r="S118" s="76">
        <v>499.9</v>
      </c>
      <c r="T118" s="29"/>
      <c r="U118" s="29"/>
      <c r="V118" s="29"/>
      <c r="W118" s="43">
        <f t="shared" si="9"/>
        <v>370</v>
      </c>
      <c r="X118" s="44"/>
      <c r="Y118" s="44"/>
      <c r="Z118" s="44"/>
      <c r="AA118" s="118"/>
      <c r="AB118" s="118"/>
      <c r="AC118" s="118"/>
      <c r="AD118" s="118"/>
      <c r="AE118" s="118"/>
      <c r="AF118" s="118"/>
      <c r="AG118" s="118"/>
    </row>
    <row r="119" spans="1:33" ht="28.5" thickBot="1">
      <c r="A119" s="11" t="s">
        <v>43</v>
      </c>
      <c r="B119" s="29"/>
      <c r="C119" s="63">
        <f>B119/Лист1!B118*100</f>
        <v>0</v>
      </c>
      <c r="D119" s="31">
        <f t="shared" si="8"/>
        <v>2584.3202729235363</v>
      </c>
      <c r="E119" s="105">
        <f>50/E14</f>
        <v>34.36426116838488</v>
      </c>
      <c r="F119" s="105">
        <f>125/F14</f>
        <v>63.16321374431531</v>
      </c>
      <c r="G119" s="105">
        <f>40/G14</f>
        <v>37.84295175023652</v>
      </c>
      <c r="H119" s="105">
        <f>100/H14</f>
        <v>31.746031746031747</v>
      </c>
      <c r="I119" s="105">
        <f>40/I14</f>
        <v>47.337278106508876</v>
      </c>
      <c r="J119" s="105">
        <v>0</v>
      </c>
      <c r="K119" s="105">
        <f>35/K14</f>
        <v>41.866028708133975</v>
      </c>
      <c r="L119" s="105">
        <f>150/L14</f>
        <v>73.2421875</v>
      </c>
      <c r="M119" s="105">
        <f>260/M14</f>
        <v>50.23183925811437</v>
      </c>
      <c r="N119" s="105">
        <f>25/N14</f>
        <v>50.505050505050505</v>
      </c>
      <c r="O119" s="105">
        <f>80/O14</f>
        <v>36.36363636363636</v>
      </c>
      <c r="P119" s="105">
        <f>50/P14</f>
        <v>36.101083032490976</v>
      </c>
      <c r="Q119" s="108">
        <f>100/Q14</f>
        <v>96.89922480620154</v>
      </c>
      <c r="R119" s="105">
        <f>100/R14</f>
        <v>90.41591320072332</v>
      </c>
      <c r="S119" s="105">
        <f>1348.7/S14</f>
        <v>1894.241573033708</v>
      </c>
      <c r="T119" s="29"/>
      <c r="U119" s="29"/>
      <c r="V119" s="29"/>
      <c r="W119" s="43">
        <f t="shared" si="9"/>
        <v>690.0786998898285</v>
      </c>
      <c r="X119" s="44"/>
      <c r="Y119" s="44"/>
      <c r="Z119" s="44"/>
      <c r="AA119" s="118"/>
      <c r="AB119" s="118"/>
      <c r="AC119" s="118"/>
      <c r="AD119" s="118"/>
      <c r="AE119" s="118"/>
      <c r="AF119" s="118"/>
      <c r="AG119" s="118"/>
    </row>
    <row r="120" spans="1:33" ht="14.25" thickBot="1">
      <c r="A120" s="11" t="s">
        <v>33</v>
      </c>
      <c r="B120" s="29"/>
      <c r="C120" s="63">
        <f>B120/Лист1!B119*100</f>
        <v>0</v>
      </c>
      <c r="D120" s="31">
        <f t="shared" si="8"/>
        <v>296.8977960178086</v>
      </c>
      <c r="E120" s="105">
        <f>2/E14</f>
        <v>1.3745704467353952</v>
      </c>
      <c r="F120" s="105">
        <f>3/F14</f>
        <v>1.5159171298635674</v>
      </c>
      <c r="G120" s="105">
        <f>2/G14</f>
        <v>1.892147587511826</v>
      </c>
      <c r="H120" s="105">
        <f>4/H14</f>
        <v>1.2698412698412698</v>
      </c>
      <c r="I120" s="105">
        <f>1/I14</f>
        <v>1.183431952662722</v>
      </c>
      <c r="J120" s="105">
        <v>0</v>
      </c>
      <c r="K120" s="105">
        <f>1/K14</f>
        <v>1.1961722488038278</v>
      </c>
      <c r="L120" s="105">
        <f>1/L14</f>
        <v>0.48828125</v>
      </c>
      <c r="M120" s="105">
        <f>14/M14</f>
        <v>2.7047913446676968</v>
      </c>
      <c r="N120" s="105">
        <f>1/N14</f>
        <v>2.0202020202020203</v>
      </c>
      <c r="O120" s="105">
        <f>3/O14</f>
        <v>1.3636363636363635</v>
      </c>
      <c r="P120" s="105">
        <f>2/P14</f>
        <v>1.444043321299639</v>
      </c>
      <c r="Q120" s="108">
        <f>11/Q14</f>
        <v>10.65891472868217</v>
      </c>
      <c r="R120" s="105">
        <f>2/R14</f>
        <v>1.8083182640144664</v>
      </c>
      <c r="S120" s="105">
        <f>190.8/S14</f>
        <v>267.97752808988764</v>
      </c>
      <c r="T120" s="29"/>
      <c r="U120" s="29"/>
      <c r="V120" s="29"/>
      <c r="W120" s="43">
        <f t="shared" si="9"/>
        <v>28.920267927920964</v>
      </c>
      <c r="X120" s="44"/>
      <c r="Y120" s="44"/>
      <c r="Z120" s="44"/>
      <c r="AA120" s="118"/>
      <c r="AB120" s="118"/>
      <c r="AC120" s="118"/>
      <c r="AD120" s="118"/>
      <c r="AE120" s="118"/>
      <c r="AF120" s="118"/>
      <c r="AG120" s="118"/>
    </row>
    <row r="121" spans="1:33" ht="14.25" thickBot="1">
      <c r="A121" s="11" t="s">
        <v>34</v>
      </c>
      <c r="B121" s="29"/>
      <c r="C121" s="63">
        <f>B121/Лист1!B120*100</f>
        <v>0</v>
      </c>
      <c r="D121" s="31">
        <f t="shared" si="8"/>
        <v>1026.2994103727044</v>
      </c>
      <c r="E121" s="105">
        <f>11/E14</f>
        <v>7.560137457044673</v>
      </c>
      <c r="F121" s="105">
        <f>23/F14</f>
        <v>11.622031328954016</v>
      </c>
      <c r="G121" s="105">
        <f>8/G14</f>
        <v>7.568590350047304</v>
      </c>
      <c r="H121" s="105">
        <f>11/H14</f>
        <v>3.492063492063492</v>
      </c>
      <c r="I121" s="105">
        <f>3/I14</f>
        <v>3.5502958579881656</v>
      </c>
      <c r="J121" s="105">
        <v>0</v>
      </c>
      <c r="K121" s="105">
        <f>4/K14</f>
        <v>4.784688995215311</v>
      </c>
      <c r="L121" s="105">
        <f>23/L14</f>
        <v>11.23046875</v>
      </c>
      <c r="M121" s="105">
        <f>67/M14</f>
        <v>12.94435857805255</v>
      </c>
      <c r="N121" s="105">
        <f>2/N14</f>
        <v>4.040404040404041</v>
      </c>
      <c r="O121" s="105">
        <f>11/O14</f>
        <v>5</v>
      </c>
      <c r="P121" s="105">
        <f>8/P14</f>
        <v>5.776173285198556</v>
      </c>
      <c r="Q121" s="108">
        <f>86/Q14</f>
        <v>83.33333333333333</v>
      </c>
      <c r="R121" s="105">
        <f>6/R14</f>
        <v>5.424954792043399</v>
      </c>
      <c r="S121" s="105">
        <f>612.3/S14</f>
        <v>859.9719101123595</v>
      </c>
      <c r="T121" s="29"/>
      <c r="U121" s="29"/>
      <c r="V121" s="29"/>
      <c r="W121" s="43">
        <f t="shared" si="9"/>
        <v>166.32750026034483</v>
      </c>
      <c r="X121" s="44"/>
      <c r="Y121" s="44"/>
      <c r="Z121" s="44"/>
      <c r="AA121" s="118"/>
      <c r="AB121" s="118"/>
      <c r="AC121" s="118"/>
      <c r="AD121" s="118"/>
      <c r="AE121" s="118"/>
      <c r="AF121" s="118"/>
      <c r="AG121" s="118"/>
    </row>
    <row r="122" spans="1:33" ht="54" customHeight="1" thickBot="1">
      <c r="A122" s="11" t="s">
        <v>44</v>
      </c>
      <c r="B122" s="29"/>
      <c r="C122" s="63">
        <f>B122/Лист1!B121*100</f>
        <v>0</v>
      </c>
      <c r="D122" s="31">
        <f t="shared" si="8"/>
        <v>493.6797752808989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79">
        <v>0</v>
      </c>
      <c r="R122" s="85">
        <v>0</v>
      </c>
      <c r="S122" s="105">
        <f>351.5/S14</f>
        <v>493.6797752808989</v>
      </c>
      <c r="T122" s="29"/>
      <c r="U122" s="29"/>
      <c r="V122" s="29"/>
      <c r="W122" s="43">
        <f t="shared" si="9"/>
        <v>0</v>
      </c>
      <c r="X122" s="44"/>
      <c r="Y122" s="44"/>
      <c r="Z122" s="44"/>
      <c r="AA122" s="118"/>
      <c r="AB122" s="118"/>
      <c r="AC122" s="118"/>
      <c r="AD122" s="118"/>
      <c r="AE122" s="118"/>
      <c r="AF122" s="118"/>
      <c r="AG122" s="118"/>
    </row>
    <row r="123" spans="1:33" ht="28.5" thickBot="1">
      <c r="A123" s="11" t="s">
        <v>24</v>
      </c>
      <c r="B123" s="110">
        <v>455</v>
      </c>
      <c r="C123" s="63">
        <f>B123/Лист1!B122*100</f>
        <v>101.49453490965871</v>
      </c>
      <c r="D123" s="168">
        <f>3460/7604*1000</f>
        <v>455.0236717517096</v>
      </c>
      <c r="E123" s="88">
        <v>438.6</v>
      </c>
      <c r="F123" s="88">
        <v>634.4</v>
      </c>
      <c r="G123" s="88">
        <v>526.3</v>
      </c>
      <c r="H123" s="111">
        <v>363.9</v>
      </c>
      <c r="I123" s="88">
        <v>345.9</v>
      </c>
      <c r="J123" s="88">
        <v>917.7</v>
      </c>
      <c r="K123" s="88">
        <v>916.7</v>
      </c>
      <c r="L123" s="111">
        <v>257</v>
      </c>
      <c r="M123" s="88">
        <v>295.4</v>
      </c>
      <c r="N123" s="88">
        <v>797.1</v>
      </c>
      <c r="O123" s="88">
        <v>695.2</v>
      </c>
      <c r="P123" s="88">
        <v>497.7</v>
      </c>
      <c r="Q123" s="141">
        <v>894.3</v>
      </c>
      <c r="R123" s="88">
        <v>344.8</v>
      </c>
      <c r="S123" s="88">
        <v>448.2</v>
      </c>
      <c r="T123" s="29"/>
      <c r="U123" s="29"/>
      <c r="V123" s="29"/>
      <c r="W123" s="43">
        <f t="shared" si="9"/>
        <v>7925</v>
      </c>
      <c r="X123" s="44"/>
      <c r="Y123" s="44"/>
      <c r="Z123" s="44"/>
      <c r="AA123" s="118"/>
      <c r="AB123" s="118"/>
      <c r="AC123" s="118"/>
      <c r="AD123" s="118"/>
      <c r="AE123" s="118"/>
      <c r="AF123" s="118"/>
      <c r="AG123" s="118"/>
    </row>
    <row r="124" spans="1:33" ht="28.5" thickBot="1">
      <c r="A124" s="7" t="s">
        <v>97</v>
      </c>
      <c r="B124" s="29">
        <v>3460</v>
      </c>
      <c r="C124" s="63">
        <f>B124/Лист1!B123*100</f>
        <v>103.59281437125749</v>
      </c>
      <c r="D124" s="31">
        <f t="shared" si="8"/>
        <v>3460</v>
      </c>
      <c r="E124" s="76">
        <v>100</v>
      </c>
      <c r="F124" s="76">
        <v>210</v>
      </c>
      <c r="G124" s="76">
        <v>130</v>
      </c>
      <c r="H124" s="76">
        <v>230</v>
      </c>
      <c r="I124" s="76">
        <v>55</v>
      </c>
      <c r="J124" s="76">
        <v>145</v>
      </c>
      <c r="K124" s="76">
        <v>110</v>
      </c>
      <c r="L124" s="76">
        <v>110</v>
      </c>
      <c r="M124" s="76">
        <v>335</v>
      </c>
      <c r="N124" s="76">
        <v>55</v>
      </c>
      <c r="O124" s="76">
        <v>260</v>
      </c>
      <c r="P124" s="76">
        <v>110</v>
      </c>
      <c r="Q124" s="86">
        <v>110</v>
      </c>
      <c r="R124" s="76">
        <v>50</v>
      </c>
      <c r="S124" s="76">
        <v>1450</v>
      </c>
      <c r="T124" s="29"/>
      <c r="U124" s="29"/>
      <c r="V124" s="29"/>
      <c r="W124" s="43">
        <f t="shared" si="9"/>
        <v>2010</v>
      </c>
      <c r="X124" s="44"/>
      <c r="Y124" s="44"/>
      <c r="Z124" s="44"/>
      <c r="AA124" s="118"/>
      <c r="AB124" s="118"/>
      <c r="AC124" s="118"/>
      <c r="AD124" s="118"/>
      <c r="AE124" s="118"/>
      <c r="AF124" s="118"/>
      <c r="AG124" s="118"/>
    </row>
    <row r="125" spans="1:33" ht="28.5" thickBot="1">
      <c r="A125" s="7" t="s">
        <v>82</v>
      </c>
      <c r="B125" s="172">
        <v>2538</v>
      </c>
      <c r="C125" s="176">
        <f>281971.8/111.1</f>
        <v>2538</v>
      </c>
      <c r="D125" s="176" t="e">
        <f>C125/'[3]Лист1'!C137*100</f>
        <v>#DIV/0!</v>
      </c>
      <c r="E125" s="174">
        <v>2307</v>
      </c>
      <c r="F125" s="174">
        <v>2065</v>
      </c>
      <c r="G125" s="174">
        <v>2936</v>
      </c>
      <c r="H125" s="174">
        <v>1684</v>
      </c>
      <c r="I125" s="174">
        <v>3230</v>
      </c>
      <c r="J125" s="174">
        <v>226</v>
      </c>
      <c r="K125" s="174">
        <v>5197</v>
      </c>
      <c r="L125" s="174">
        <v>2916</v>
      </c>
      <c r="M125" s="174">
        <v>876</v>
      </c>
      <c r="N125" s="174">
        <v>5468</v>
      </c>
      <c r="O125" s="174">
        <v>2495</v>
      </c>
      <c r="P125" s="174">
        <v>1890</v>
      </c>
      <c r="Q125" s="174">
        <v>3459</v>
      </c>
      <c r="R125" s="175">
        <v>2531</v>
      </c>
      <c r="S125" s="174">
        <v>961</v>
      </c>
      <c r="T125" s="29"/>
      <c r="U125" s="29"/>
      <c r="V125" s="29"/>
      <c r="W125" s="43">
        <f t="shared" si="9"/>
        <v>37280</v>
      </c>
      <c r="X125" s="44"/>
      <c r="Y125" s="44"/>
      <c r="Z125" s="44"/>
      <c r="AA125" s="118"/>
      <c r="AB125" s="118"/>
      <c r="AC125" s="118"/>
      <c r="AD125" s="118"/>
      <c r="AE125" s="118"/>
      <c r="AF125" s="118"/>
      <c r="AG125" s="118"/>
    </row>
    <row r="126" spans="1:33" ht="14.25" thickBot="1">
      <c r="A126" s="7" t="s">
        <v>99</v>
      </c>
      <c r="B126" s="106">
        <v>25.1</v>
      </c>
      <c r="C126" s="171">
        <f>B126/Лист1!B125*100</f>
        <v>116.2037037037037</v>
      </c>
      <c r="D126" s="170">
        <v>25.1</v>
      </c>
      <c r="E126" s="76">
        <v>22.6</v>
      </c>
      <c r="F126" s="76">
        <v>27</v>
      </c>
      <c r="G126" s="76">
        <v>28.8</v>
      </c>
      <c r="H126" s="76">
        <v>29.7</v>
      </c>
      <c r="I126" s="76">
        <v>26.2</v>
      </c>
      <c r="J126" s="76">
        <v>17</v>
      </c>
      <c r="K126" s="76">
        <v>27.9</v>
      </c>
      <c r="L126" s="76">
        <v>28.1</v>
      </c>
      <c r="M126" s="76">
        <v>26.3</v>
      </c>
      <c r="N126" s="76">
        <v>23</v>
      </c>
      <c r="O126" s="76">
        <v>25.5</v>
      </c>
      <c r="P126" s="76">
        <v>24.8</v>
      </c>
      <c r="Q126" s="76">
        <v>14.4</v>
      </c>
      <c r="R126" s="86">
        <v>26.8</v>
      </c>
      <c r="S126" s="76">
        <v>28.6</v>
      </c>
      <c r="T126" s="29"/>
      <c r="U126" s="29"/>
      <c r="V126" s="29"/>
      <c r="W126" s="43">
        <f t="shared" si="9"/>
        <v>348.1</v>
      </c>
      <c r="X126" s="44"/>
      <c r="Y126" s="44"/>
      <c r="Z126" s="44"/>
      <c r="AA126" s="118"/>
      <c r="AB126" s="118"/>
      <c r="AC126" s="118"/>
      <c r="AD126" s="118"/>
      <c r="AE126" s="118"/>
      <c r="AF126" s="118"/>
      <c r="AG126" s="118"/>
    </row>
    <row r="127" spans="1:42" ht="28.5" thickBot="1">
      <c r="A127" s="14" t="s">
        <v>35</v>
      </c>
      <c r="B127" s="38">
        <v>5677</v>
      </c>
      <c r="C127" s="80">
        <f>'[1]Лист2'!B127/'[1]Лист1'!B126*100</f>
        <v>100</v>
      </c>
      <c r="D127" s="143">
        <f t="shared" si="8"/>
        <v>4955</v>
      </c>
      <c r="E127" s="79">
        <f>E128+E129+E130+E131</f>
        <v>58</v>
      </c>
      <c r="F127" s="79">
        <f aca="true" t="shared" si="13" ref="F127:S127">F128+F129+F130+F131</f>
        <v>29</v>
      </c>
      <c r="G127" s="79">
        <f t="shared" si="13"/>
        <v>58</v>
      </c>
      <c r="H127" s="79">
        <f t="shared" si="13"/>
        <v>82</v>
      </c>
      <c r="I127" s="79">
        <f t="shared" si="13"/>
        <v>45</v>
      </c>
      <c r="J127" s="79">
        <f t="shared" si="13"/>
        <v>36</v>
      </c>
      <c r="K127" s="79">
        <f t="shared" si="13"/>
        <v>78</v>
      </c>
      <c r="L127" s="79">
        <f t="shared" si="13"/>
        <v>178</v>
      </c>
      <c r="M127" s="79">
        <f t="shared" si="13"/>
        <v>231</v>
      </c>
      <c r="N127" s="79">
        <f t="shared" si="13"/>
        <v>19</v>
      </c>
      <c r="O127" s="79">
        <f t="shared" si="13"/>
        <v>48</v>
      </c>
      <c r="P127" s="79">
        <f t="shared" si="13"/>
        <v>32</v>
      </c>
      <c r="Q127" s="79">
        <f t="shared" si="13"/>
        <v>22</v>
      </c>
      <c r="R127" s="79">
        <f t="shared" si="13"/>
        <v>20</v>
      </c>
      <c r="S127" s="79">
        <f t="shared" si="13"/>
        <v>4019</v>
      </c>
      <c r="T127" s="38"/>
      <c r="U127" s="38"/>
      <c r="V127" s="38"/>
      <c r="W127" s="81">
        <f t="shared" si="9"/>
        <v>936</v>
      </c>
      <c r="X127" s="144"/>
      <c r="Y127" s="144"/>
      <c r="Z127" s="144"/>
      <c r="AA127" s="145"/>
      <c r="AB127" s="145"/>
      <c r="AC127" s="145"/>
      <c r="AD127" s="145"/>
      <c r="AE127" s="145"/>
      <c r="AF127" s="145"/>
      <c r="AG127" s="145"/>
      <c r="AH127" s="138"/>
      <c r="AI127" s="138"/>
      <c r="AJ127" s="138"/>
      <c r="AK127" s="138"/>
      <c r="AL127" s="138"/>
      <c r="AM127" s="138"/>
      <c r="AN127" s="138"/>
      <c r="AO127" s="138"/>
      <c r="AP127" s="138"/>
    </row>
    <row r="128" spans="1:42" ht="28.5" thickBot="1">
      <c r="A128" s="17" t="s">
        <v>70</v>
      </c>
      <c r="B128" s="38"/>
      <c r="C128" s="80" t="e">
        <f>'[1]Лист2'!B128/'[1]Лист1'!B127*100</f>
        <v>#DIV/0!</v>
      </c>
      <c r="D128" s="143">
        <f t="shared" si="8"/>
        <v>74</v>
      </c>
      <c r="E128" s="79">
        <v>0</v>
      </c>
      <c r="F128" s="79">
        <v>0</v>
      </c>
      <c r="G128" s="79">
        <v>1</v>
      </c>
      <c r="H128" s="79">
        <v>0</v>
      </c>
      <c r="I128" s="79">
        <v>0</v>
      </c>
      <c r="J128" s="79">
        <v>5</v>
      </c>
      <c r="K128" s="79">
        <v>0</v>
      </c>
      <c r="L128" s="79">
        <v>0</v>
      </c>
      <c r="M128" s="79">
        <v>2</v>
      </c>
      <c r="N128" s="79">
        <v>0</v>
      </c>
      <c r="O128" s="79">
        <v>1</v>
      </c>
      <c r="P128" s="79">
        <v>2</v>
      </c>
      <c r="Q128" s="85">
        <v>2</v>
      </c>
      <c r="R128" s="79">
        <v>0</v>
      </c>
      <c r="S128" s="79">
        <v>61</v>
      </c>
      <c r="T128" s="38"/>
      <c r="U128" s="38"/>
      <c r="V128" s="38"/>
      <c r="W128" s="81">
        <f t="shared" si="9"/>
        <v>13</v>
      </c>
      <c r="X128" s="144"/>
      <c r="Y128" s="144"/>
      <c r="Z128" s="144"/>
      <c r="AA128" s="145"/>
      <c r="AB128" s="145"/>
      <c r="AC128" s="145"/>
      <c r="AD128" s="145"/>
      <c r="AE128" s="145"/>
      <c r="AF128" s="145"/>
      <c r="AG128" s="145"/>
      <c r="AH128" s="138"/>
      <c r="AI128" s="138"/>
      <c r="AJ128" s="138"/>
      <c r="AK128" s="138"/>
      <c r="AL128" s="138"/>
      <c r="AM128" s="138"/>
      <c r="AN128" s="138"/>
      <c r="AO128" s="138"/>
      <c r="AP128" s="138"/>
    </row>
    <row r="129" spans="1:42" ht="28.5" thickBot="1">
      <c r="A129" s="17" t="s">
        <v>71</v>
      </c>
      <c r="B129" s="38">
        <v>197</v>
      </c>
      <c r="C129" s="80">
        <f>'[1]Лист2'!B129/'[1]Лист1'!B128*100</f>
        <v>99.44034027311395</v>
      </c>
      <c r="D129" s="143">
        <f t="shared" si="8"/>
        <v>197</v>
      </c>
      <c r="E129" s="79">
        <v>8</v>
      </c>
      <c r="F129" s="79">
        <v>9</v>
      </c>
      <c r="G129" s="79">
        <v>14</v>
      </c>
      <c r="H129" s="79">
        <v>7</v>
      </c>
      <c r="I129" s="79">
        <v>5</v>
      </c>
      <c r="J129" s="79">
        <v>7</v>
      </c>
      <c r="K129" s="79">
        <v>8</v>
      </c>
      <c r="L129" s="79">
        <v>8</v>
      </c>
      <c r="M129" s="79">
        <v>10</v>
      </c>
      <c r="N129" s="79">
        <v>6</v>
      </c>
      <c r="O129" s="79">
        <v>10</v>
      </c>
      <c r="P129" s="79">
        <v>7</v>
      </c>
      <c r="Q129" s="85">
        <v>8</v>
      </c>
      <c r="R129" s="79">
        <v>7</v>
      </c>
      <c r="S129" s="79">
        <v>83</v>
      </c>
      <c r="T129" s="38"/>
      <c r="U129" s="38"/>
      <c r="V129" s="38"/>
      <c r="W129" s="81">
        <f t="shared" si="9"/>
        <v>114</v>
      </c>
      <c r="X129" s="144"/>
      <c r="Y129" s="144"/>
      <c r="Z129" s="144"/>
      <c r="AA129" s="145"/>
      <c r="AB129" s="145"/>
      <c r="AC129" s="145"/>
      <c r="AD129" s="145"/>
      <c r="AE129" s="145"/>
      <c r="AF129" s="145"/>
      <c r="AG129" s="145"/>
      <c r="AH129" s="138"/>
      <c r="AI129" s="138"/>
      <c r="AJ129" s="138"/>
      <c r="AK129" s="138"/>
      <c r="AL129" s="138"/>
      <c r="AM129" s="138"/>
      <c r="AN129" s="138"/>
      <c r="AO129" s="138"/>
      <c r="AP129" s="138"/>
    </row>
    <row r="130" spans="1:42" ht="28.5" thickBot="1">
      <c r="A130" s="17" t="s">
        <v>72</v>
      </c>
      <c r="B130" s="38"/>
      <c r="C130" s="80" t="e">
        <f>'[1]Лист2'!B130/'[1]Лист1'!B129*100</f>
        <v>#DIV/0!</v>
      </c>
      <c r="D130" s="143">
        <f t="shared" si="8"/>
        <v>964</v>
      </c>
      <c r="E130" s="79">
        <v>4</v>
      </c>
      <c r="F130" s="79">
        <v>6</v>
      </c>
      <c r="G130" s="79">
        <v>5</v>
      </c>
      <c r="H130" s="79">
        <v>14</v>
      </c>
      <c r="I130" s="79">
        <v>5</v>
      </c>
      <c r="J130" s="79">
        <v>13</v>
      </c>
      <c r="K130" s="79">
        <v>7</v>
      </c>
      <c r="L130" s="79">
        <v>17</v>
      </c>
      <c r="M130" s="79">
        <v>69</v>
      </c>
      <c r="N130" s="79">
        <v>1</v>
      </c>
      <c r="O130" s="79">
        <v>11</v>
      </c>
      <c r="P130" s="79">
        <v>5</v>
      </c>
      <c r="Q130" s="85">
        <v>3</v>
      </c>
      <c r="R130" s="79">
        <v>9</v>
      </c>
      <c r="S130" s="79">
        <v>795</v>
      </c>
      <c r="T130" s="38"/>
      <c r="U130" s="38"/>
      <c r="V130" s="38"/>
      <c r="W130" s="81">
        <f t="shared" si="9"/>
        <v>169</v>
      </c>
      <c r="X130" s="144"/>
      <c r="Y130" s="144"/>
      <c r="Z130" s="144"/>
      <c r="AA130" s="145"/>
      <c r="AB130" s="145"/>
      <c r="AC130" s="145"/>
      <c r="AD130" s="145"/>
      <c r="AE130" s="145"/>
      <c r="AF130" s="145"/>
      <c r="AG130" s="145"/>
      <c r="AH130" s="138"/>
      <c r="AI130" s="138"/>
      <c r="AJ130" s="138"/>
      <c r="AK130" s="138"/>
      <c r="AL130" s="138"/>
      <c r="AM130" s="138"/>
      <c r="AN130" s="138"/>
      <c r="AO130" s="138"/>
      <c r="AP130" s="138"/>
    </row>
    <row r="131" spans="1:42" ht="14.25" thickBot="1">
      <c r="A131" s="16" t="s">
        <v>69</v>
      </c>
      <c r="B131" s="38">
        <v>4442</v>
      </c>
      <c r="C131" s="80">
        <f>'[1]Лист2'!B131/'[1]Лист1'!B130*100</f>
        <v>0</v>
      </c>
      <c r="D131" s="143">
        <f t="shared" si="8"/>
        <v>3720</v>
      </c>
      <c r="E131" s="76">
        <v>46</v>
      </c>
      <c r="F131" s="76">
        <v>14</v>
      </c>
      <c r="G131" s="76">
        <v>38</v>
      </c>
      <c r="H131" s="76">
        <v>61</v>
      </c>
      <c r="I131" s="76">
        <v>35</v>
      </c>
      <c r="J131" s="76">
        <v>11</v>
      </c>
      <c r="K131" s="76">
        <v>63</v>
      </c>
      <c r="L131" s="76">
        <v>153</v>
      </c>
      <c r="M131" s="76">
        <v>150</v>
      </c>
      <c r="N131" s="76">
        <v>12</v>
      </c>
      <c r="O131" s="76">
        <v>26</v>
      </c>
      <c r="P131" s="76">
        <v>18</v>
      </c>
      <c r="Q131" s="76">
        <v>9</v>
      </c>
      <c r="R131" s="86">
        <v>4</v>
      </c>
      <c r="S131" s="76">
        <v>3080</v>
      </c>
      <c r="T131" s="38"/>
      <c r="U131" s="38"/>
      <c r="V131" s="38"/>
      <c r="W131" s="81">
        <f t="shared" si="9"/>
        <v>640</v>
      </c>
      <c r="X131" s="144"/>
      <c r="Y131" s="144"/>
      <c r="Z131" s="144"/>
      <c r="AA131" s="145"/>
      <c r="AB131" s="145"/>
      <c r="AC131" s="145"/>
      <c r="AD131" s="145"/>
      <c r="AE131" s="145"/>
      <c r="AF131" s="145"/>
      <c r="AG131" s="145"/>
      <c r="AH131" s="138"/>
      <c r="AI131" s="138"/>
      <c r="AJ131" s="138"/>
      <c r="AK131" s="138"/>
      <c r="AL131" s="138"/>
      <c r="AM131" s="138"/>
      <c r="AN131" s="138"/>
      <c r="AO131" s="138"/>
      <c r="AP131" s="138"/>
    </row>
    <row r="132" spans="1:33" ht="14.25" thickBot="1">
      <c r="A132" s="19" t="s">
        <v>73</v>
      </c>
      <c r="B132" s="29"/>
      <c r="C132" s="63" t="e">
        <f>B132/Лист1!B131*100</f>
        <v>#DIV/0!</v>
      </c>
      <c r="D132" s="31">
        <f t="shared" si="8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41"/>
      <c r="R132" s="29"/>
      <c r="S132" s="29"/>
      <c r="T132" s="29"/>
      <c r="U132" s="29"/>
      <c r="V132" s="29"/>
      <c r="W132" s="43">
        <f t="shared" si="9"/>
        <v>0</v>
      </c>
      <c r="X132" s="44"/>
      <c r="Y132" s="44"/>
      <c r="Z132" s="44"/>
      <c r="AA132" s="42"/>
      <c r="AB132" s="42"/>
      <c r="AC132" s="42"/>
      <c r="AD132" s="42"/>
      <c r="AE132" s="42"/>
      <c r="AF132" s="42"/>
      <c r="AG132" s="42"/>
    </row>
    <row r="133" spans="1:33" ht="14.25" thickBot="1">
      <c r="A133" s="7" t="s">
        <v>74</v>
      </c>
      <c r="B133" s="29"/>
      <c r="C133" s="63" t="e">
        <f>B133/Лист1!B132*100</f>
        <v>#DIV/0!</v>
      </c>
      <c r="D133" s="31">
        <f t="shared" si="8"/>
        <v>286.6</v>
      </c>
      <c r="E133" s="38">
        <v>27.5</v>
      </c>
      <c r="F133" s="38">
        <v>2.3</v>
      </c>
      <c r="G133" s="38">
        <v>7</v>
      </c>
      <c r="H133" s="38">
        <v>13.7</v>
      </c>
      <c r="I133" s="38">
        <v>2</v>
      </c>
      <c r="J133" s="38">
        <v>4</v>
      </c>
      <c r="K133" s="38">
        <v>8</v>
      </c>
      <c r="L133" s="38">
        <v>42.1</v>
      </c>
      <c r="M133" s="38">
        <v>19</v>
      </c>
      <c r="N133" s="38">
        <v>12</v>
      </c>
      <c r="O133" s="38">
        <v>6</v>
      </c>
      <c r="P133" s="38">
        <v>9.9</v>
      </c>
      <c r="Q133" s="38">
        <v>12</v>
      </c>
      <c r="R133" s="38">
        <v>26.9</v>
      </c>
      <c r="S133" s="82">
        <v>94.2</v>
      </c>
      <c r="T133" s="29"/>
      <c r="U133" s="29"/>
      <c r="V133" s="29"/>
      <c r="W133" s="43">
        <f t="shared" si="9"/>
        <v>192.4</v>
      </c>
      <c r="X133" s="44"/>
      <c r="Y133" s="44"/>
      <c r="Z133" s="44"/>
      <c r="AA133" s="118"/>
      <c r="AB133" s="118"/>
      <c r="AC133" s="118"/>
      <c r="AD133" s="118"/>
      <c r="AE133" s="118"/>
      <c r="AF133" s="118"/>
      <c r="AG133" s="118"/>
    </row>
    <row r="134" spans="1:33" ht="14.25" thickBot="1">
      <c r="A134" s="7" t="s">
        <v>75</v>
      </c>
      <c r="B134" s="29"/>
      <c r="C134" s="63" t="e">
        <f>B134/Лист1!B133*100</f>
        <v>#DIV/0!</v>
      </c>
      <c r="D134" s="31">
        <f t="shared" si="8"/>
        <v>708</v>
      </c>
      <c r="E134" s="38">
        <v>45</v>
      </c>
      <c r="F134" s="38">
        <v>65</v>
      </c>
      <c r="G134" s="38">
        <v>32</v>
      </c>
      <c r="H134" s="38">
        <v>85</v>
      </c>
      <c r="I134" s="38">
        <v>12</v>
      </c>
      <c r="J134" s="38">
        <v>8.3</v>
      </c>
      <c r="K134" s="38">
        <v>49.6</v>
      </c>
      <c r="L134" s="38">
        <v>24</v>
      </c>
      <c r="M134" s="38">
        <v>99.9</v>
      </c>
      <c r="N134" s="38">
        <v>18</v>
      </c>
      <c r="O134" s="38">
        <v>27.3</v>
      </c>
      <c r="P134" s="38">
        <v>31.3</v>
      </c>
      <c r="Q134" s="38">
        <v>25</v>
      </c>
      <c r="R134" s="38">
        <v>26.9</v>
      </c>
      <c r="S134" s="82">
        <v>158.7</v>
      </c>
      <c r="T134" s="29"/>
      <c r="U134" s="29"/>
      <c r="V134" s="29"/>
      <c r="W134" s="43">
        <f t="shared" si="9"/>
        <v>549.3000000000001</v>
      </c>
      <c r="X134" s="44"/>
      <c r="Y134" s="44"/>
      <c r="Z134" s="44"/>
      <c r="AA134" s="118"/>
      <c r="AB134" s="118"/>
      <c r="AC134" s="118"/>
      <c r="AD134" s="118"/>
      <c r="AE134" s="118"/>
      <c r="AF134" s="118"/>
      <c r="AG134" s="118"/>
    </row>
    <row r="135" spans="1:33" ht="14.25" thickBot="1">
      <c r="A135" s="7" t="s">
        <v>76</v>
      </c>
      <c r="B135" s="29"/>
      <c r="C135" s="63" t="e">
        <f>B135/Лист1!B134*100</f>
        <v>#DIV/0!</v>
      </c>
      <c r="D135" s="31">
        <f t="shared" si="8"/>
        <v>39.400000000000006</v>
      </c>
      <c r="E135" s="38"/>
      <c r="F135" s="38"/>
      <c r="G135" s="38"/>
      <c r="H135" s="38"/>
      <c r="I135" s="38"/>
      <c r="J135" s="38">
        <v>3.7</v>
      </c>
      <c r="K135" s="38"/>
      <c r="L135" s="38"/>
      <c r="M135" s="38"/>
      <c r="N135" s="38"/>
      <c r="O135" s="38"/>
      <c r="P135" s="38"/>
      <c r="Q135" s="38">
        <v>0</v>
      </c>
      <c r="R135" s="38"/>
      <c r="S135" s="82">
        <v>35.7</v>
      </c>
      <c r="T135" s="29"/>
      <c r="U135" s="29"/>
      <c r="V135" s="29"/>
      <c r="W135" s="43">
        <f t="shared" si="9"/>
        <v>3.7</v>
      </c>
      <c r="X135" s="44"/>
      <c r="Y135" s="44"/>
      <c r="Z135" s="44"/>
      <c r="AA135" s="118"/>
      <c r="AB135" s="118"/>
      <c r="AC135" s="118"/>
      <c r="AD135" s="118"/>
      <c r="AE135" s="118"/>
      <c r="AF135" s="118"/>
      <c r="AG135" s="118"/>
    </row>
    <row r="136" spans="1:33" ht="28.5" thickBot="1">
      <c r="A136" s="7" t="s">
        <v>80</v>
      </c>
      <c r="B136" s="29"/>
      <c r="C136" s="63" t="e">
        <f>B136/Лист1!B135*100</f>
        <v>#DIV/0!</v>
      </c>
      <c r="D136" s="31">
        <f aca="true" t="shared" si="14" ref="D136:D142">E136+F136+G136+H136+I136+J136+K136+L136+M136+N136+O136+P136+Q136+R136+S136</f>
        <v>748.71</v>
      </c>
      <c r="E136" s="38">
        <v>27.5</v>
      </c>
      <c r="F136" s="38">
        <v>53.5</v>
      </c>
      <c r="G136" s="38">
        <v>23</v>
      </c>
      <c r="H136" s="38">
        <v>62.2</v>
      </c>
      <c r="I136" s="38">
        <v>24</v>
      </c>
      <c r="J136" s="38">
        <v>14.4</v>
      </c>
      <c r="K136" s="38">
        <v>21.4</v>
      </c>
      <c r="L136" s="38">
        <v>52.81</v>
      </c>
      <c r="M136" s="38">
        <v>113.3</v>
      </c>
      <c r="N136" s="38">
        <v>13.7</v>
      </c>
      <c r="O136" s="38">
        <v>47.1</v>
      </c>
      <c r="P136" s="38">
        <v>33.1</v>
      </c>
      <c r="Q136" s="38">
        <v>20.2</v>
      </c>
      <c r="R136" s="38">
        <v>28</v>
      </c>
      <c r="S136" s="82">
        <v>214.5</v>
      </c>
      <c r="T136" s="29"/>
      <c r="U136" s="29"/>
      <c r="V136" s="29"/>
      <c r="W136" s="43">
        <f aca="true" t="shared" si="15" ref="W136:W142">E136+F136+G136+H136+I136+J136+K136+L136+M136+N136+O136+P136+Q136+R136</f>
        <v>534.21</v>
      </c>
      <c r="X136" s="44"/>
      <c r="Y136" s="44"/>
      <c r="Z136" s="44"/>
      <c r="AA136" s="118"/>
      <c r="AB136" s="118"/>
      <c r="AC136" s="118"/>
      <c r="AD136" s="118"/>
      <c r="AE136" s="118"/>
      <c r="AF136" s="118"/>
      <c r="AG136" s="118"/>
    </row>
    <row r="137" spans="1:33" ht="14.25" thickBot="1">
      <c r="A137" s="16" t="s">
        <v>77</v>
      </c>
      <c r="B137" s="29"/>
      <c r="C137" s="63" t="e">
        <f>B137/Лист1!B136*100</f>
        <v>#DIV/0!</v>
      </c>
      <c r="D137" s="31">
        <f t="shared" si="14"/>
        <v>635.3999999999999</v>
      </c>
      <c r="E137" s="38">
        <v>22.7</v>
      </c>
      <c r="F137" s="38">
        <v>53.5</v>
      </c>
      <c r="G137" s="38">
        <v>19.2</v>
      </c>
      <c r="H137" s="38">
        <v>58.4</v>
      </c>
      <c r="I137" s="38">
        <v>11.2</v>
      </c>
      <c r="J137" s="38">
        <v>14.4</v>
      </c>
      <c r="K137" s="38">
        <v>11.5</v>
      </c>
      <c r="L137" s="38">
        <v>45</v>
      </c>
      <c r="M137" s="38">
        <v>56.3</v>
      </c>
      <c r="N137" s="38">
        <v>13.7</v>
      </c>
      <c r="O137" s="38">
        <v>43.7</v>
      </c>
      <c r="P137" s="38">
        <v>31.4</v>
      </c>
      <c r="Q137" s="38">
        <v>15.7</v>
      </c>
      <c r="R137" s="38">
        <v>24.2</v>
      </c>
      <c r="S137" s="82">
        <v>214.5</v>
      </c>
      <c r="T137" s="29"/>
      <c r="U137" s="29"/>
      <c r="V137" s="29"/>
      <c r="W137" s="43">
        <f t="shared" si="15"/>
        <v>420.8999999999999</v>
      </c>
      <c r="X137" s="44"/>
      <c r="Y137" s="44"/>
      <c r="Z137" s="44"/>
      <c r="AA137" s="118"/>
      <c r="AB137" s="118"/>
      <c r="AC137" s="118"/>
      <c r="AD137" s="118"/>
      <c r="AE137" s="118"/>
      <c r="AF137" s="118"/>
      <c r="AG137" s="118"/>
    </row>
    <row r="138" spans="1:33" ht="28.5" thickBot="1">
      <c r="A138" s="18" t="s">
        <v>78</v>
      </c>
      <c r="B138" s="29"/>
      <c r="C138" s="63" t="e">
        <f>B138/Лист1!B137*100</f>
        <v>#DIV/0!</v>
      </c>
      <c r="D138" s="31">
        <f t="shared" si="14"/>
        <v>912.4000000000001</v>
      </c>
      <c r="E138" s="38">
        <v>35</v>
      </c>
      <c r="F138" s="38">
        <v>47</v>
      </c>
      <c r="G138" s="38">
        <v>79</v>
      </c>
      <c r="H138" s="38">
        <v>80</v>
      </c>
      <c r="I138" s="38">
        <v>41</v>
      </c>
      <c r="J138" s="38">
        <v>0</v>
      </c>
      <c r="K138" s="38">
        <v>78.8</v>
      </c>
      <c r="L138" s="38">
        <v>79</v>
      </c>
      <c r="M138" s="38">
        <v>51.4</v>
      </c>
      <c r="N138" s="38">
        <v>83</v>
      </c>
      <c r="O138" s="38">
        <v>40</v>
      </c>
      <c r="P138" s="38">
        <v>56</v>
      </c>
      <c r="Q138" s="38">
        <v>84.2</v>
      </c>
      <c r="R138" s="38">
        <v>71</v>
      </c>
      <c r="S138" s="82">
        <v>87</v>
      </c>
      <c r="T138" s="29"/>
      <c r="U138" s="29"/>
      <c r="V138" s="29"/>
      <c r="W138" s="43">
        <f t="shared" si="15"/>
        <v>825.4000000000001</v>
      </c>
      <c r="X138" s="44"/>
      <c r="Y138" s="44"/>
      <c r="Z138" s="44"/>
      <c r="AA138" s="118"/>
      <c r="AB138" s="118"/>
      <c r="AC138" s="118"/>
      <c r="AD138" s="118"/>
      <c r="AE138" s="118"/>
      <c r="AF138" s="118"/>
      <c r="AG138" s="118"/>
    </row>
    <row r="139" spans="1:33" ht="28.5" thickBot="1">
      <c r="A139" s="18" t="s">
        <v>83</v>
      </c>
      <c r="B139" s="29"/>
      <c r="C139" s="63" t="e">
        <f>B139/Лист1!B138*100</f>
        <v>#DIV/0!</v>
      </c>
      <c r="D139" s="31">
        <f t="shared" si="14"/>
        <v>3665.2</v>
      </c>
      <c r="E139" s="38">
        <v>73.8</v>
      </c>
      <c r="F139" s="38">
        <v>110.7</v>
      </c>
      <c r="G139" s="38">
        <v>76.4</v>
      </c>
      <c r="H139" s="38">
        <v>150</v>
      </c>
      <c r="I139" s="38">
        <v>152.2</v>
      </c>
      <c r="J139" s="38">
        <v>105.1</v>
      </c>
      <c r="K139" s="38">
        <v>160.2</v>
      </c>
      <c r="L139" s="38">
        <v>236.6</v>
      </c>
      <c r="M139" s="38">
        <v>300</v>
      </c>
      <c r="N139" s="38">
        <v>225.1</v>
      </c>
      <c r="O139" s="38">
        <v>183.2</v>
      </c>
      <c r="P139" s="38">
        <v>243.6</v>
      </c>
      <c r="Q139" s="38">
        <v>122.8</v>
      </c>
      <c r="R139" s="38">
        <v>267.5</v>
      </c>
      <c r="S139" s="82">
        <v>1258</v>
      </c>
      <c r="T139" s="29"/>
      <c r="U139" s="29"/>
      <c r="V139" s="29"/>
      <c r="W139" s="43">
        <f t="shared" si="15"/>
        <v>2407.2</v>
      </c>
      <c r="X139" s="44"/>
      <c r="Y139" s="44"/>
      <c r="Z139" s="44"/>
      <c r="AA139" s="118"/>
      <c r="AB139" s="118"/>
      <c r="AC139" s="118"/>
      <c r="AD139" s="118"/>
      <c r="AE139" s="118"/>
      <c r="AF139" s="118"/>
      <c r="AG139" s="118"/>
    </row>
    <row r="140" spans="1:33" ht="28.5" thickBot="1">
      <c r="A140" s="18" t="s">
        <v>84</v>
      </c>
      <c r="B140" s="29"/>
      <c r="C140" s="63" t="e">
        <f>B140/Лист1!B139*100</f>
        <v>#DIV/0!</v>
      </c>
      <c r="D140" s="31">
        <f t="shared" si="14"/>
        <v>1797.0000000000002</v>
      </c>
      <c r="E140" s="38">
        <v>54.3</v>
      </c>
      <c r="F140" s="38">
        <v>60.1</v>
      </c>
      <c r="G140" s="38">
        <v>149.8</v>
      </c>
      <c r="H140" s="38">
        <v>210.5</v>
      </c>
      <c r="I140" s="38">
        <v>40.6</v>
      </c>
      <c r="J140" s="38">
        <v>525</v>
      </c>
      <c r="K140" s="38">
        <v>107.3</v>
      </c>
      <c r="L140" s="38">
        <v>49.1</v>
      </c>
      <c r="M140" s="38">
        <v>89.5</v>
      </c>
      <c r="N140" s="38">
        <v>104.5</v>
      </c>
      <c r="O140" s="38">
        <v>54.4</v>
      </c>
      <c r="P140" s="38">
        <v>50.4</v>
      </c>
      <c r="Q140" s="38">
        <v>44.6</v>
      </c>
      <c r="R140" s="38">
        <v>63.2</v>
      </c>
      <c r="S140" s="82">
        <v>193.7</v>
      </c>
      <c r="T140" s="29"/>
      <c r="U140" s="29"/>
      <c r="V140" s="29"/>
      <c r="W140" s="43">
        <f t="shared" si="15"/>
        <v>1603.3000000000002</v>
      </c>
      <c r="X140" s="44"/>
      <c r="Y140" s="44"/>
      <c r="Z140" s="44"/>
      <c r="AA140" s="118"/>
      <c r="AB140" s="118"/>
      <c r="AC140" s="118"/>
      <c r="AD140" s="118"/>
      <c r="AE140" s="118"/>
      <c r="AF140" s="118"/>
      <c r="AG140" s="118"/>
    </row>
    <row r="141" spans="1:33" ht="14.25" thickBot="1">
      <c r="A141" s="24" t="s">
        <v>79</v>
      </c>
      <c r="B141" s="29"/>
      <c r="C141" s="63" t="e">
        <f>B141/Лист1!B140*100</f>
        <v>#DIV/0!</v>
      </c>
      <c r="D141" s="31">
        <f t="shared" si="14"/>
        <v>0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4"/>
      <c r="S141" s="73"/>
      <c r="T141" s="29"/>
      <c r="U141" s="29"/>
      <c r="V141" s="29"/>
      <c r="W141" s="43">
        <f t="shared" si="15"/>
        <v>0</v>
      </c>
      <c r="X141" s="44"/>
      <c r="Y141" s="44"/>
      <c r="Z141" s="44"/>
      <c r="AA141" s="118"/>
      <c r="AB141" s="118"/>
      <c r="AC141" s="118"/>
      <c r="AD141" s="118"/>
      <c r="AE141" s="118"/>
      <c r="AF141" s="118"/>
      <c r="AG141" s="118"/>
    </row>
    <row r="142" spans="1:33" ht="42">
      <c r="A142" s="7" t="s">
        <v>81</v>
      </c>
      <c r="B142" s="29"/>
      <c r="C142" s="63" t="e">
        <f>B142/Лист1!B141*100</f>
        <v>#DIV/0!</v>
      </c>
      <c r="D142" s="31">
        <f t="shared" si="14"/>
        <v>0</v>
      </c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4"/>
      <c r="S142" s="73"/>
      <c r="T142" s="29"/>
      <c r="U142" s="29"/>
      <c r="V142" s="29"/>
      <c r="W142" s="43">
        <f t="shared" si="15"/>
        <v>0</v>
      </c>
      <c r="X142" s="44"/>
      <c r="Y142" s="44"/>
      <c r="Z142" s="44"/>
      <c r="AA142" s="118"/>
      <c r="AB142" s="118"/>
      <c r="AC142" s="118"/>
      <c r="AD142" s="118"/>
      <c r="AE142" s="118"/>
      <c r="AF142" s="118"/>
      <c r="AG142" s="118"/>
    </row>
    <row r="143" spans="2:33" ht="12.75">
      <c r="B143" s="42"/>
      <c r="C143" s="42"/>
      <c r="D143" s="42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2"/>
      <c r="AB143" s="42"/>
      <c r="AC143" s="42"/>
      <c r="AD143" s="42"/>
      <c r="AE143" s="42"/>
      <c r="AF143" s="42"/>
      <c r="AG143" s="42"/>
    </row>
    <row r="144" spans="1:33" ht="13.5">
      <c r="A144" s="25" t="s">
        <v>96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2"/>
      <c r="AB144" s="42"/>
      <c r="AC144" s="42"/>
      <c r="AD144" s="42"/>
      <c r="AE144" s="42"/>
      <c r="AF144" s="42"/>
      <c r="AG144" s="42"/>
    </row>
    <row r="145" spans="2:33" ht="12.75">
      <c r="B145" s="42"/>
      <c r="C145" s="42"/>
      <c r="D145" s="42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2"/>
      <c r="AB145" s="42"/>
      <c r="AC145" s="42"/>
      <c r="AD145" s="42"/>
      <c r="AE145" s="42"/>
      <c r="AF145" s="42"/>
      <c r="AG145" s="42"/>
    </row>
    <row r="146" spans="2:33" ht="12.75">
      <c r="B146" s="42"/>
      <c r="C146" s="42"/>
      <c r="D146" s="42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2"/>
      <c r="AB146" s="42"/>
      <c r="AC146" s="42"/>
      <c r="AD146" s="42"/>
      <c r="AE146" s="42"/>
      <c r="AF146" s="42"/>
      <c r="AG146" s="42"/>
    </row>
    <row r="147" spans="2:33" ht="12.75">
      <c r="B147" s="42"/>
      <c r="C147" s="42"/>
      <c r="D147" s="42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2"/>
      <c r="AB147" s="42"/>
      <c r="AC147" s="42"/>
      <c r="AD147" s="42"/>
      <c r="AE147" s="42"/>
      <c r="AF147" s="42"/>
      <c r="AG147" s="42"/>
    </row>
    <row r="148" spans="2:33" ht="12.75">
      <c r="B148" s="42"/>
      <c r="C148" s="42"/>
      <c r="D148" s="42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2"/>
      <c r="AB148" s="42"/>
      <c r="AC148" s="42"/>
      <c r="AD148" s="42"/>
      <c r="AE148" s="42"/>
      <c r="AF148" s="42"/>
      <c r="AG148" s="42"/>
    </row>
    <row r="149" spans="2:33" ht="12.75">
      <c r="B149" s="42"/>
      <c r="C149" s="42"/>
      <c r="D149" s="42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2"/>
      <c r="AB149" s="42"/>
      <c r="AC149" s="42"/>
      <c r="AD149" s="42"/>
      <c r="AE149" s="42"/>
      <c r="AF149" s="42"/>
      <c r="AG149" s="42"/>
    </row>
    <row r="150" spans="2:33" ht="12.75">
      <c r="B150" s="42"/>
      <c r="C150" s="42"/>
      <c r="D150" s="42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2"/>
      <c r="AB150" s="42"/>
      <c r="AC150" s="42"/>
      <c r="AD150" s="42"/>
      <c r="AE150" s="42"/>
      <c r="AF150" s="42"/>
      <c r="AG150" s="42"/>
    </row>
    <row r="151" spans="2:33" ht="12.75">
      <c r="B151" s="42"/>
      <c r="C151" s="42"/>
      <c r="D151" s="42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2"/>
      <c r="AB151" s="42"/>
      <c r="AC151" s="42"/>
      <c r="AD151" s="42"/>
      <c r="AE151" s="42"/>
      <c r="AF151" s="42"/>
      <c r="AG151" s="42"/>
    </row>
    <row r="152" spans="2:33" ht="12.75">
      <c r="B152" s="42"/>
      <c r="C152" s="42"/>
      <c r="D152" s="42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2"/>
      <c r="AB152" s="42"/>
      <c r="AC152" s="42"/>
      <c r="AD152" s="42"/>
      <c r="AE152" s="42"/>
      <c r="AF152" s="42"/>
      <c r="AG152" s="42"/>
    </row>
    <row r="153" spans="2:33" ht="12.75">
      <c r="B153" s="42"/>
      <c r="C153" s="42"/>
      <c r="D153" s="42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2"/>
      <c r="AB153" s="42"/>
      <c r="AC153" s="42"/>
      <c r="AD153" s="42"/>
      <c r="AE153" s="42"/>
      <c r="AF153" s="42"/>
      <c r="AG153" s="42"/>
    </row>
    <row r="154" spans="2:33" ht="12.75">
      <c r="B154" s="42"/>
      <c r="C154" s="42"/>
      <c r="D154" s="42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2"/>
      <c r="AB154" s="42"/>
      <c r="AC154" s="42"/>
      <c r="AD154" s="42"/>
      <c r="AE154" s="42"/>
      <c r="AF154" s="42"/>
      <c r="AG154" s="42"/>
    </row>
    <row r="155" spans="2:33" ht="12.75">
      <c r="B155" s="42"/>
      <c r="C155" s="42"/>
      <c r="D155" s="42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2"/>
      <c r="AB155" s="42"/>
      <c r="AC155" s="42"/>
      <c r="AD155" s="42"/>
      <c r="AE155" s="42"/>
      <c r="AF155" s="42"/>
      <c r="AG155" s="42"/>
    </row>
    <row r="156" spans="2:33" ht="12.75">
      <c r="B156" s="42"/>
      <c r="C156" s="42"/>
      <c r="D156" s="42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2"/>
      <c r="AB156" s="42"/>
      <c r="AC156" s="42"/>
      <c r="AD156" s="42"/>
      <c r="AE156" s="42"/>
      <c r="AF156" s="42"/>
      <c r="AG156" s="42"/>
    </row>
    <row r="157" spans="2:33" ht="12.75">
      <c r="B157" s="42"/>
      <c r="C157" s="42"/>
      <c r="D157" s="42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2"/>
      <c r="AB157" s="42"/>
      <c r="AC157" s="42"/>
      <c r="AD157" s="42"/>
      <c r="AE157" s="42"/>
      <c r="AF157" s="42"/>
      <c r="AG157" s="42"/>
    </row>
    <row r="158" spans="2:33" ht="12.75">
      <c r="B158" s="42"/>
      <c r="C158" s="42"/>
      <c r="D158" s="42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2"/>
      <c r="AB158" s="42"/>
      <c r="AC158" s="42"/>
      <c r="AD158" s="42"/>
      <c r="AE158" s="42"/>
      <c r="AF158" s="42"/>
      <c r="AG158" s="42"/>
    </row>
    <row r="159" spans="2:33" ht="12.75">
      <c r="B159" s="42"/>
      <c r="C159" s="42"/>
      <c r="D159" s="42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2"/>
      <c r="AB159" s="42"/>
      <c r="AC159" s="42"/>
      <c r="AD159" s="42"/>
      <c r="AE159" s="42"/>
      <c r="AF159" s="42"/>
      <c r="AG159" s="42"/>
    </row>
    <row r="160" spans="2:33" ht="12.75">
      <c r="B160" s="42"/>
      <c r="C160" s="42"/>
      <c r="D160" s="42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2"/>
      <c r="AB160" s="42"/>
      <c r="AC160" s="42"/>
      <c r="AD160" s="42"/>
      <c r="AE160" s="42"/>
      <c r="AF160" s="42"/>
      <c r="AG160" s="42"/>
    </row>
    <row r="161" spans="2:33" ht="12.75">
      <c r="B161" s="42"/>
      <c r="C161" s="42"/>
      <c r="D161" s="42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2"/>
      <c r="AB161" s="42"/>
      <c r="AC161" s="42"/>
      <c r="AD161" s="42"/>
      <c r="AE161" s="42"/>
      <c r="AF161" s="42"/>
      <c r="AG161" s="42"/>
    </row>
    <row r="162" spans="2:33" ht="12.75">
      <c r="B162" s="42"/>
      <c r="C162" s="42"/>
      <c r="D162" s="42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2"/>
      <c r="AB162" s="42"/>
      <c r="AC162" s="42"/>
      <c r="AD162" s="42"/>
      <c r="AE162" s="42"/>
      <c r="AF162" s="42"/>
      <c r="AG162" s="42"/>
    </row>
    <row r="163" spans="2:33" ht="12.75">
      <c r="B163" s="42"/>
      <c r="C163" s="42"/>
      <c r="D163" s="42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2"/>
      <c r="AB163" s="42"/>
      <c r="AC163" s="42"/>
      <c r="AD163" s="42"/>
      <c r="AE163" s="42"/>
      <c r="AF163" s="42"/>
      <c r="AG163" s="42"/>
    </row>
    <row r="164" spans="2:33" ht="12.75">
      <c r="B164" s="42"/>
      <c r="C164" s="42"/>
      <c r="D164" s="42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2"/>
      <c r="AB164" s="42"/>
      <c r="AC164" s="42"/>
      <c r="AD164" s="42"/>
      <c r="AE164" s="42"/>
      <c r="AF164" s="42"/>
      <c r="AG164" s="42"/>
    </row>
    <row r="165" spans="2:33" ht="12.75">
      <c r="B165" s="42"/>
      <c r="C165" s="42"/>
      <c r="D165" s="42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2"/>
      <c r="AB165" s="42"/>
      <c r="AC165" s="42"/>
      <c r="AD165" s="42"/>
      <c r="AE165" s="42"/>
      <c r="AF165" s="42"/>
      <c r="AG165" s="42"/>
    </row>
    <row r="166" spans="2:33" ht="12.75">
      <c r="B166" s="42"/>
      <c r="C166" s="42"/>
      <c r="D166" s="42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2"/>
      <c r="AB166" s="42"/>
      <c r="AC166" s="42"/>
      <c r="AD166" s="42"/>
      <c r="AE166" s="42"/>
      <c r="AF166" s="42"/>
      <c r="AG166" s="42"/>
    </row>
    <row r="167" spans="2:33" ht="12.75">
      <c r="B167" s="42"/>
      <c r="C167" s="42"/>
      <c r="D167" s="42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2"/>
      <c r="AB167" s="42"/>
      <c r="AC167" s="42"/>
      <c r="AD167" s="42"/>
      <c r="AE167" s="42"/>
      <c r="AF167" s="42"/>
      <c r="AG167" s="42"/>
    </row>
    <row r="168" spans="2:33" ht="12.75">
      <c r="B168" s="42"/>
      <c r="C168" s="42"/>
      <c r="D168" s="42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2"/>
      <c r="AB168" s="42"/>
      <c r="AC168" s="42"/>
      <c r="AD168" s="42"/>
      <c r="AE168" s="42"/>
      <c r="AF168" s="42"/>
      <c r="AG168" s="42"/>
    </row>
    <row r="169" spans="2:33" ht="12.75">
      <c r="B169" s="42"/>
      <c r="C169" s="42"/>
      <c r="D169" s="42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2"/>
      <c r="AB169" s="42"/>
      <c r="AC169" s="42"/>
      <c r="AD169" s="42"/>
      <c r="AE169" s="42"/>
      <c r="AF169" s="42"/>
      <c r="AG169" s="42"/>
    </row>
    <row r="170" spans="2:33" ht="12.75">
      <c r="B170" s="42"/>
      <c r="C170" s="42"/>
      <c r="D170" s="42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2"/>
      <c r="AB170" s="42"/>
      <c r="AC170" s="42"/>
      <c r="AD170" s="42"/>
      <c r="AE170" s="42"/>
      <c r="AF170" s="42"/>
      <c r="AG170" s="42"/>
    </row>
    <row r="171" spans="2:33" ht="12.75">
      <c r="B171" s="42"/>
      <c r="C171" s="42"/>
      <c r="D171" s="42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2"/>
      <c r="AB171" s="42"/>
      <c r="AC171" s="42"/>
      <c r="AD171" s="42"/>
      <c r="AE171" s="42"/>
      <c r="AF171" s="42"/>
      <c r="AG171" s="42"/>
    </row>
    <row r="172" spans="2:33" ht="12.75">
      <c r="B172" s="42"/>
      <c r="C172" s="42"/>
      <c r="D172" s="42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2"/>
      <c r="AB172" s="42"/>
      <c r="AC172" s="42"/>
      <c r="AD172" s="42"/>
      <c r="AE172" s="42"/>
      <c r="AF172" s="42"/>
      <c r="AG172" s="42"/>
    </row>
    <row r="173" spans="2:33" ht="12.75">
      <c r="B173" s="42"/>
      <c r="C173" s="42"/>
      <c r="D173" s="42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2"/>
      <c r="AB173" s="42"/>
      <c r="AC173" s="42"/>
      <c r="AD173" s="42"/>
      <c r="AE173" s="42"/>
      <c r="AF173" s="42"/>
      <c r="AG173" s="42"/>
    </row>
    <row r="174" spans="2:33" ht="12.75">
      <c r="B174" s="42"/>
      <c r="C174" s="42"/>
      <c r="D174" s="42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2"/>
      <c r="AB174" s="42"/>
      <c r="AC174" s="42"/>
      <c r="AD174" s="42"/>
      <c r="AE174" s="42"/>
      <c r="AF174" s="42"/>
      <c r="AG174" s="42"/>
    </row>
    <row r="175" spans="2:33" ht="12.75">
      <c r="B175" s="42"/>
      <c r="C175" s="42"/>
      <c r="D175" s="42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2"/>
      <c r="AB175" s="42"/>
      <c r="AC175" s="42"/>
      <c r="AD175" s="42"/>
      <c r="AE175" s="42"/>
      <c r="AF175" s="42"/>
      <c r="AG175" s="42"/>
    </row>
    <row r="176" spans="2:33" ht="12.75">
      <c r="B176" s="42"/>
      <c r="C176" s="42"/>
      <c r="D176" s="42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2"/>
      <c r="AB176" s="42"/>
      <c r="AC176" s="42"/>
      <c r="AD176" s="42"/>
      <c r="AE176" s="42"/>
      <c r="AF176" s="42"/>
      <c r="AG176" s="42"/>
    </row>
    <row r="177" spans="2:33" ht="12.75">
      <c r="B177" s="42"/>
      <c r="C177" s="42"/>
      <c r="D177" s="42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2"/>
      <c r="AB177" s="42"/>
      <c r="AC177" s="42"/>
      <c r="AD177" s="42"/>
      <c r="AE177" s="42"/>
      <c r="AF177" s="42"/>
      <c r="AG177" s="42"/>
    </row>
    <row r="178" spans="2:33" ht="12.75">
      <c r="B178" s="42"/>
      <c r="C178" s="42"/>
      <c r="D178" s="42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2"/>
      <c r="AB178" s="42"/>
      <c r="AC178" s="42"/>
      <c r="AD178" s="42"/>
      <c r="AE178" s="42"/>
      <c r="AF178" s="42"/>
      <c r="AG178" s="42"/>
    </row>
    <row r="179" spans="2:33" ht="12.75">
      <c r="B179" s="42"/>
      <c r="C179" s="42"/>
      <c r="D179" s="42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2"/>
      <c r="AB179" s="42"/>
      <c r="AC179" s="42"/>
      <c r="AD179" s="42"/>
      <c r="AE179" s="42"/>
      <c r="AF179" s="42"/>
      <c r="AG179" s="42"/>
    </row>
    <row r="180" spans="2:33" ht="12.75">
      <c r="B180" s="42"/>
      <c r="C180" s="42"/>
      <c r="D180" s="42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2"/>
      <c r="AB180" s="42"/>
      <c r="AC180" s="42"/>
      <c r="AD180" s="42"/>
      <c r="AE180" s="42"/>
      <c r="AF180" s="42"/>
      <c r="AG180" s="42"/>
    </row>
    <row r="181" spans="2:33" ht="12.75">
      <c r="B181" s="42"/>
      <c r="C181" s="42"/>
      <c r="D181" s="42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2"/>
      <c r="AB181" s="42"/>
      <c r="AC181" s="42"/>
      <c r="AD181" s="42"/>
      <c r="AE181" s="42"/>
      <c r="AF181" s="42"/>
      <c r="AG181" s="42"/>
    </row>
    <row r="182" spans="2:33" ht="12.75">
      <c r="B182" s="42"/>
      <c r="C182" s="42"/>
      <c r="D182" s="42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2"/>
      <c r="AB182" s="42"/>
      <c r="AC182" s="42"/>
      <c r="AD182" s="42"/>
      <c r="AE182" s="42"/>
      <c r="AF182" s="42"/>
      <c r="AG182" s="42"/>
    </row>
    <row r="183" spans="2:33" ht="12.75">
      <c r="B183" s="42"/>
      <c r="C183" s="42"/>
      <c r="D183" s="42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2"/>
      <c r="AB183" s="42"/>
      <c r="AC183" s="42"/>
      <c r="AD183" s="42"/>
      <c r="AE183" s="42"/>
      <c r="AF183" s="42"/>
      <c r="AG183" s="42"/>
    </row>
    <row r="184" spans="5:26" ht="12.7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2.7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2.7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2.7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2.7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2.7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2.7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2.7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2.7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2.7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2.7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2.7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</sheetData>
  <sheetProtection/>
  <mergeCells count="24">
    <mergeCell ref="H7:H8"/>
    <mergeCell ref="T7:T8"/>
    <mergeCell ref="Q7:Q8"/>
    <mergeCell ref="R7:R8"/>
    <mergeCell ref="K7:K8"/>
    <mergeCell ref="L7:L8"/>
    <mergeCell ref="A1:F1"/>
    <mergeCell ref="A7:A8"/>
    <mergeCell ref="F7:F8"/>
    <mergeCell ref="E7:E8"/>
    <mergeCell ref="D7:D8"/>
    <mergeCell ref="A3:G4"/>
    <mergeCell ref="G7:G8"/>
    <mergeCell ref="C7:C8"/>
    <mergeCell ref="W7:W8"/>
    <mergeCell ref="I7:I8"/>
    <mergeCell ref="J7:J8"/>
    <mergeCell ref="S7:S8"/>
    <mergeCell ref="V7:V8"/>
    <mergeCell ref="M7:M8"/>
    <mergeCell ref="N7:N8"/>
    <mergeCell ref="U7:U8"/>
    <mergeCell ref="O7:O8"/>
    <mergeCell ref="P7:P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2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4.25390625" style="0" customWidth="1"/>
    <col min="2" max="2" width="9.875" style="0" bestFit="1" customWidth="1"/>
    <col min="3" max="3" width="9.25390625" style="0" bestFit="1" customWidth="1"/>
    <col min="4" max="4" width="9.50390625" style="0" bestFit="1" customWidth="1"/>
    <col min="23" max="23" width="10.00390625" style="0" customWidth="1"/>
  </cols>
  <sheetData>
    <row r="1" spans="1:6" ht="12.75">
      <c r="A1" s="315" t="s">
        <v>101</v>
      </c>
      <c r="B1" s="315"/>
      <c r="C1" s="315"/>
      <c r="D1" s="315"/>
      <c r="E1" s="315"/>
      <c r="F1" s="315"/>
    </row>
    <row r="2" spans="1:6" ht="12.75">
      <c r="A2" s="1"/>
      <c r="B2" s="1"/>
      <c r="C2" s="1"/>
      <c r="D2" s="1"/>
      <c r="E2" s="1"/>
      <c r="F2" s="1"/>
    </row>
    <row r="3" spans="1:6" ht="15">
      <c r="A3" s="329" t="s">
        <v>37</v>
      </c>
      <c r="B3" s="329"/>
      <c r="C3" s="329"/>
      <c r="D3" s="329"/>
      <c r="E3" s="329"/>
      <c r="F3" s="329"/>
    </row>
    <row r="4" spans="1:6" ht="15">
      <c r="A4" s="316" t="s">
        <v>100</v>
      </c>
      <c r="B4" s="330"/>
      <c r="C4" s="330"/>
      <c r="D4" s="330"/>
      <c r="E4" s="330"/>
      <c r="F4" s="330"/>
    </row>
    <row r="5" spans="1:6" ht="13.5" thickBot="1">
      <c r="A5" s="2"/>
      <c r="B5" s="2"/>
      <c r="C5" s="2"/>
      <c r="D5" s="2"/>
      <c r="E5" s="2"/>
      <c r="F5" s="2"/>
    </row>
    <row r="6" spans="1:23" ht="13.5" customHeight="1" thickBot="1">
      <c r="A6" s="306" t="s">
        <v>0</v>
      </c>
      <c r="B6" s="4" t="s">
        <v>51</v>
      </c>
      <c r="C6" s="319" t="s">
        <v>138</v>
      </c>
      <c r="D6" s="319" t="s">
        <v>129</v>
      </c>
      <c r="E6" s="304" t="s">
        <v>102</v>
      </c>
      <c r="F6" s="304" t="s">
        <v>103</v>
      </c>
      <c r="G6" s="304" t="s">
        <v>104</v>
      </c>
      <c r="H6" s="304" t="s">
        <v>105</v>
      </c>
      <c r="I6" s="304" t="s">
        <v>106</v>
      </c>
      <c r="J6" s="304" t="s">
        <v>107</v>
      </c>
      <c r="K6" s="304" t="s">
        <v>108</v>
      </c>
      <c r="L6" s="304" t="s">
        <v>109</v>
      </c>
      <c r="M6" s="304" t="s">
        <v>110</v>
      </c>
      <c r="N6" s="304" t="s">
        <v>111</v>
      </c>
      <c r="O6" s="304" t="s">
        <v>112</v>
      </c>
      <c r="P6" s="304" t="s">
        <v>113</v>
      </c>
      <c r="Q6" s="309" t="s">
        <v>114</v>
      </c>
      <c r="R6" s="328" t="s">
        <v>115</v>
      </c>
      <c r="S6" s="328" t="s">
        <v>116</v>
      </c>
      <c r="T6" s="308" t="s">
        <v>135</v>
      </c>
      <c r="U6" s="308" t="s">
        <v>133</v>
      </c>
      <c r="V6" s="308" t="s">
        <v>134</v>
      </c>
      <c r="W6" s="303" t="s">
        <v>136</v>
      </c>
    </row>
    <row r="7" spans="1:23" ht="13.5" thickBot="1">
      <c r="A7" s="307"/>
      <c r="B7" s="3" t="s">
        <v>26</v>
      </c>
      <c r="C7" s="320"/>
      <c r="D7" s="320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10"/>
      <c r="R7" s="331"/>
      <c r="S7" s="331"/>
      <c r="T7" s="308"/>
      <c r="U7" s="308"/>
      <c r="V7" s="308"/>
      <c r="W7" s="303"/>
    </row>
    <row r="8" spans="1:27" ht="28.5" thickBot="1">
      <c r="A8" s="5" t="s">
        <v>47</v>
      </c>
      <c r="B8" s="32">
        <v>111.22</v>
      </c>
      <c r="C8" s="63">
        <f>B8/Лист2!B9*100</f>
        <v>100.10801080108011</v>
      </c>
      <c r="D8" s="32">
        <f>E8+F8+G8+H8+I8+J8+K8+L8+M8+N8+O8+P8+Q8+R8+S8</f>
        <v>111.22</v>
      </c>
      <c r="E8" s="32">
        <v>3.681</v>
      </c>
      <c r="F8" s="39">
        <v>4.985</v>
      </c>
      <c r="G8" s="29">
        <v>2.691</v>
      </c>
      <c r="H8" s="29">
        <v>7.679</v>
      </c>
      <c r="I8" s="29">
        <v>2.214</v>
      </c>
      <c r="J8" s="29">
        <v>9.828</v>
      </c>
      <c r="K8" s="29">
        <v>2.001</v>
      </c>
      <c r="L8" s="43">
        <v>5.482</v>
      </c>
      <c r="M8" s="43">
        <v>14.273</v>
      </c>
      <c r="N8" s="43">
        <v>1.239</v>
      </c>
      <c r="O8" s="29">
        <v>5.879</v>
      </c>
      <c r="P8" s="29">
        <v>3.57</v>
      </c>
      <c r="Q8" s="43">
        <v>2.683</v>
      </c>
      <c r="R8" s="29">
        <v>2.764</v>
      </c>
      <c r="S8" s="43">
        <v>42.251</v>
      </c>
      <c r="T8" s="29"/>
      <c r="U8" s="29"/>
      <c r="V8" s="29"/>
      <c r="W8" s="43">
        <f>E8+F8+G8+H8+I8+J8+K8+L8+M8+N8+O8+P8+Q8+R8</f>
        <v>68.969</v>
      </c>
      <c r="X8" s="44"/>
      <c r="Y8" s="42"/>
      <c r="Z8" s="42"/>
      <c r="AA8" s="42"/>
    </row>
    <row r="9" spans="1:27" s="125" customFormat="1" ht="28.5" thickBot="1">
      <c r="A9" s="6" t="s">
        <v>54</v>
      </c>
      <c r="B9" s="35">
        <v>8.6854</v>
      </c>
      <c r="C9" s="120">
        <f>B9/Лист2!B10*100</f>
        <v>113.22678208270322</v>
      </c>
      <c r="D9" s="121">
        <f aca="true" t="shared" si="0" ref="D9:D79">E9+F9+G9+H9+I9+J9+K9+L9+M9+N9+O9+P9+Q9+R9+S9</f>
        <v>101.85499999999999</v>
      </c>
      <c r="E9" s="132">
        <v>5.484</v>
      </c>
      <c r="F9" s="132">
        <v>5.817</v>
      </c>
      <c r="G9" s="132">
        <v>8.36</v>
      </c>
      <c r="H9" s="132">
        <v>6.262</v>
      </c>
      <c r="I9" s="132">
        <v>5.355</v>
      </c>
      <c r="J9" s="132">
        <v>9.812</v>
      </c>
      <c r="K9" s="132">
        <v>6.339</v>
      </c>
      <c r="L9" s="132">
        <v>5.82</v>
      </c>
      <c r="M9" s="132">
        <v>5.626</v>
      </c>
      <c r="N9" s="132">
        <v>8.721</v>
      </c>
      <c r="O9" s="132">
        <v>5.425</v>
      </c>
      <c r="P9" s="132">
        <v>5.533</v>
      </c>
      <c r="Q9" s="133">
        <v>5.591</v>
      </c>
      <c r="R9" s="134">
        <v>5.39</v>
      </c>
      <c r="S9" s="136">
        <v>12.32</v>
      </c>
      <c r="T9" s="36"/>
      <c r="U9" s="36"/>
      <c r="V9" s="36"/>
      <c r="W9" s="122"/>
      <c r="X9" s="123"/>
      <c r="Y9" s="135"/>
      <c r="Z9" s="135"/>
      <c r="AA9" s="135"/>
    </row>
    <row r="10" spans="1:27" ht="14.25" thickBot="1">
      <c r="A10" s="6" t="s">
        <v>52</v>
      </c>
      <c r="B10" s="34">
        <v>68.546</v>
      </c>
      <c r="C10" s="63">
        <f>B10/Лист2!B11*100</f>
        <v>99.87614926199532</v>
      </c>
      <c r="D10" s="32">
        <f t="shared" si="0"/>
        <v>68.546</v>
      </c>
      <c r="E10" s="43">
        <v>1.915</v>
      </c>
      <c r="F10" s="43">
        <v>2.576</v>
      </c>
      <c r="G10" s="43">
        <v>1.4</v>
      </c>
      <c r="H10" s="43">
        <v>3.953</v>
      </c>
      <c r="I10" s="43">
        <v>1.751</v>
      </c>
      <c r="J10" s="43">
        <v>4.871</v>
      </c>
      <c r="K10" s="43">
        <v>1.045</v>
      </c>
      <c r="L10" s="43">
        <v>2.85</v>
      </c>
      <c r="M10" s="43">
        <v>7.352</v>
      </c>
      <c r="N10" s="43">
        <v>0.66</v>
      </c>
      <c r="O10" s="43">
        <v>3.037</v>
      </c>
      <c r="P10" s="43">
        <v>1.85</v>
      </c>
      <c r="Q10" s="43">
        <v>1.396</v>
      </c>
      <c r="R10" s="43">
        <v>1.437</v>
      </c>
      <c r="S10" s="43">
        <v>32.453</v>
      </c>
      <c r="T10" s="29"/>
      <c r="U10" s="29"/>
      <c r="V10" s="29"/>
      <c r="W10" s="43">
        <f aca="true" t="shared" si="1" ref="W10:W72">E10+F10+G10+H10+I10+J10+K10+L10+M10+N10+O10+P10+Q10+R10</f>
        <v>36.093</v>
      </c>
      <c r="X10" s="44"/>
      <c r="Y10" s="42"/>
      <c r="Z10" s="42"/>
      <c r="AA10" s="42"/>
    </row>
    <row r="11" spans="1:27" ht="14.25" thickBot="1">
      <c r="A11" s="6" t="s">
        <v>48</v>
      </c>
      <c r="B11" s="34">
        <v>42.065</v>
      </c>
      <c r="C11" s="63">
        <f>B11/Лист2!B12*100</f>
        <v>101.45434373643334</v>
      </c>
      <c r="D11" s="32">
        <f t="shared" si="0"/>
        <v>42.065</v>
      </c>
      <c r="E11" s="43">
        <v>0.562</v>
      </c>
      <c r="F11" s="43">
        <v>0.584</v>
      </c>
      <c r="G11" s="43">
        <v>0.767</v>
      </c>
      <c r="H11" s="43">
        <v>1.197</v>
      </c>
      <c r="I11" s="43">
        <v>0.369</v>
      </c>
      <c r="J11" s="43">
        <v>3.778</v>
      </c>
      <c r="K11" s="43">
        <v>0.596</v>
      </c>
      <c r="L11" s="43">
        <v>0.894</v>
      </c>
      <c r="M11" s="43">
        <v>5.483</v>
      </c>
      <c r="N11" s="43">
        <v>0.377</v>
      </c>
      <c r="O11" s="43">
        <v>1.029</v>
      </c>
      <c r="P11" s="43">
        <v>0.722</v>
      </c>
      <c r="Q11" s="43">
        <v>0.8</v>
      </c>
      <c r="R11" s="43">
        <v>0.517</v>
      </c>
      <c r="S11" s="43">
        <v>24.39</v>
      </c>
      <c r="T11" s="29"/>
      <c r="U11" s="29"/>
      <c r="V11" s="29"/>
      <c r="W11" s="43">
        <f t="shared" si="1"/>
        <v>17.675</v>
      </c>
      <c r="X11" s="44"/>
      <c r="Y11" s="42"/>
      <c r="Z11" s="42"/>
      <c r="AA11" s="42"/>
    </row>
    <row r="12" spans="1:27" s="125" customFormat="1" ht="28.5" thickBot="1">
      <c r="A12" s="8" t="s">
        <v>53</v>
      </c>
      <c r="B12" s="35">
        <v>14.417</v>
      </c>
      <c r="C12" s="120">
        <f>B12/'[2]Лист2'!B12*100</f>
        <v>108.48822334261419</v>
      </c>
      <c r="D12" s="121">
        <f>4786156/12/27665</f>
        <v>14.41700102415808</v>
      </c>
      <c r="E12" s="35">
        <v>8.6726</v>
      </c>
      <c r="F12" s="40">
        <v>9.761</v>
      </c>
      <c r="G12" s="36">
        <v>10.215</v>
      </c>
      <c r="H12" s="122">
        <v>10.95</v>
      </c>
      <c r="I12" s="36">
        <v>10.781</v>
      </c>
      <c r="J12" s="36">
        <v>13.661</v>
      </c>
      <c r="K12" s="36">
        <v>9.661</v>
      </c>
      <c r="L12" s="36">
        <v>9.702</v>
      </c>
      <c r="M12" s="122">
        <v>11.95</v>
      </c>
      <c r="N12" s="36">
        <v>13.391</v>
      </c>
      <c r="O12" s="36">
        <v>10.928</v>
      </c>
      <c r="P12" s="122">
        <v>10.65</v>
      </c>
      <c r="Q12" s="36">
        <v>10.533</v>
      </c>
      <c r="R12" s="36">
        <v>10.626</v>
      </c>
      <c r="S12" s="36">
        <v>15.099</v>
      </c>
      <c r="T12" s="36"/>
      <c r="U12" s="36"/>
      <c r="V12" s="36"/>
      <c r="W12" s="122">
        <f t="shared" si="1"/>
        <v>151.4816</v>
      </c>
      <c r="X12" s="123"/>
      <c r="Y12" s="124"/>
      <c r="Z12" s="124"/>
      <c r="AA12" s="124"/>
    </row>
    <row r="13" spans="1:27" ht="28.5" thickBot="1">
      <c r="A13" s="8" t="s">
        <v>65</v>
      </c>
      <c r="B13" s="35"/>
      <c r="C13" s="63" t="e">
        <f>B13/Лист2!B14*100</f>
        <v>#DIV/0!</v>
      </c>
      <c r="D13" s="31">
        <f t="shared" si="0"/>
        <v>23.568000000000005</v>
      </c>
      <c r="E13" s="36">
        <v>1.455</v>
      </c>
      <c r="F13" s="36">
        <v>1.979</v>
      </c>
      <c r="G13" s="36">
        <v>1.057</v>
      </c>
      <c r="H13" s="36">
        <v>3.15</v>
      </c>
      <c r="I13" s="29">
        <v>0.845</v>
      </c>
      <c r="J13" s="29">
        <v>0.092</v>
      </c>
      <c r="K13" s="29">
        <v>0.836</v>
      </c>
      <c r="L13" s="29">
        <v>2.048</v>
      </c>
      <c r="M13" s="29">
        <v>5.176</v>
      </c>
      <c r="N13" s="29">
        <v>0.495</v>
      </c>
      <c r="O13" s="29">
        <v>2.2</v>
      </c>
      <c r="P13" s="29">
        <v>1.385</v>
      </c>
      <c r="Q13" s="29">
        <v>1.032</v>
      </c>
      <c r="R13" s="29">
        <v>1.106</v>
      </c>
      <c r="S13" s="29">
        <v>0.712</v>
      </c>
      <c r="T13" s="29"/>
      <c r="U13" s="29"/>
      <c r="V13" s="29"/>
      <c r="W13" s="43">
        <f t="shared" si="1"/>
        <v>22.856000000000005</v>
      </c>
      <c r="X13" s="44"/>
      <c r="Y13" s="42"/>
      <c r="Z13" s="42"/>
      <c r="AA13" s="42"/>
    </row>
    <row r="14" spans="1:27" ht="28.5" thickBot="1">
      <c r="A14" s="9" t="s">
        <v>45</v>
      </c>
      <c r="B14" s="35"/>
      <c r="C14" s="63" t="e">
        <f>B14/Лист2!B15*100</f>
        <v>#DIV/0!</v>
      </c>
      <c r="D14" s="31">
        <f t="shared" si="0"/>
        <v>77.10000000000001</v>
      </c>
      <c r="E14" s="35">
        <v>5.5</v>
      </c>
      <c r="F14" s="40">
        <v>5.4</v>
      </c>
      <c r="G14" s="29">
        <v>5.15</v>
      </c>
      <c r="H14" s="29">
        <v>5.29</v>
      </c>
      <c r="I14" s="29">
        <v>5.1</v>
      </c>
      <c r="J14" s="29">
        <v>4.96</v>
      </c>
      <c r="K14" s="29">
        <v>4.98</v>
      </c>
      <c r="L14" s="29">
        <v>5.2</v>
      </c>
      <c r="M14" s="29">
        <v>5.2</v>
      </c>
      <c r="N14" s="29">
        <v>4.9</v>
      </c>
      <c r="O14" s="29">
        <v>5.1</v>
      </c>
      <c r="P14" s="29">
        <v>5.15</v>
      </c>
      <c r="Q14" s="29">
        <v>5.08</v>
      </c>
      <c r="R14" s="29">
        <v>5.09</v>
      </c>
      <c r="S14" s="29">
        <v>5</v>
      </c>
      <c r="T14" s="29"/>
      <c r="U14" s="29"/>
      <c r="V14" s="29"/>
      <c r="W14" s="43">
        <f t="shared" si="1"/>
        <v>72.10000000000001</v>
      </c>
      <c r="X14" s="44"/>
      <c r="Y14" s="42"/>
      <c r="Z14" s="42"/>
      <c r="AA14" s="42"/>
    </row>
    <row r="15" spans="1:27" ht="28.5" thickBot="1">
      <c r="A15" s="10" t="s">
        <v>46</v>
      </c>
      <c r="B15" s="35">
        <v>1.3</v>
      </c>
      <c r="C15" s="63">
        <f>B15/Лист2!B16*100</f>
        <v>81.25</v>
      </c>
      <c r="D15" s="31">
        <f t="shared" si="0"/>
        <v>24.509999999999994</v>
      </c>
      <c r="E15" s="36">
        <v>3.67</v>
      </c>
      <c r="F15" s="50">
        <v>1.9</v>
      </c>
      <c r="G15" s="50">
        <v>2.18</v>
      </c>
      <c r="H15" s="50">
        <v>0.73</v>
      </c>
      <c r="I15" s="51">
        <v>1.24</v>
      </c>
      <c r="J15" s="51">
        <v>0.74</v>
      </c>
      <c r="K15" s="51">
        <v>1.34</v>
      </c>
      <c r="L15" s="51">
        <v>1.23</v>
      </c>
      <c r="M15" s="51">
        <v>1.1</v>
      </c>
      <c r="N15" s="29">
        <v>1.33</v>
      </c>
      <c r="O15" s="29">
        <v>2.47</v>
      </c>
      <c r="P15" s="29">
        <v>2.4</v>
      </c>
      <c r="Q15" s="29">
        <v>0.49</v>
      </c>
      <c r="R15" s="29">
        <v>2.29</v>
      </c>
      <c r="S15" s="41">
        <v>1.4</v>
      </c>
      <c r="T15" s="29"/>
      <c r="U15" s="29"/>
      <c r="V15" s="29"/>
      <c r="W15" s="43">
        <f t="shared" si="1"/>
        <v>23.109999999999996</v>
      </c>
      <c r="X15" s="44"/>
      <c r="Y15" s="42"/>
      <c r="Z15" s="42"/>
      <c r="AA15" s="42"/>
    </row>
    <row r="16" spans="1:27" ht="14.25" thickBot="1">
      <c r="A16" s="11" t="s">
        <v>27</v>
      </c>
      <c r="B16" s="29">
        <v>866927</v>
      </c>
      <c r="C16" s="63">
        <f>B16/'[1]Лист2'!B16*100</f>
        <v>103.62032324613513</v>
      </c>
      <c r="D16" s="31">
        <f t="shared" si="0"/>
        <v>866927</v>
      </c>
      <c r="E16" s="29"/>
      <c r="F16" s="29">
        <v>16000</v>
      </c>
      <c r="G16" s="29">
        <v>47000</v>
      </c>
      <c r="H16" s="29">
        <v>54600</v>
      </c>
      <c r="I16" s="29"/>
      <c r="J16" s="29">
        <v>8300</v>
      </c>
      <c r="K16" s="29"/>
      <c r="L16" s="29"/>
      <c r="M16" s="29">
        <v>72100</v>
      </c>
      <c r="N16" s="29">
        <v>37000</v>
      </c>
      <c r="O16" s="29"/>
      <c r="P16" s="29"/>
      <c r="Q16" s="29"/>
      <c r="R16" s="29"/>
      <c r="S16" s="29">
        <v>631927</v>
      </c>
      <c r="T16" s="29"/>
      <c r="U16" s="29"/>
      <c r="V16" s="29"/>
      <c r="W16" s="43">
        <f t="shared" si="1"/>
        <v>235000</v>
      </c>
      <c r="X16" s="44"/>
      <c r="Y16" s="118"/>
      <c r="Z16" s="118"/>
      <c r="AA16" s="118"/>
    </row>
    <row r="17" spans="1:27" s="125" customFormat="1" ht="14.25" thickBot="1">
      <c r="A17" s="8" t="s">
        <v>57</v>
      </c>
      <c r="B17" s="36">
        <v>4786156</v>
      </c>
      <c r="C17" s="120">
        <f>B17/'[2]Лист2'!B17*100</f>
        <v>110.1121584385473</v>
      </c>
      <c r="D17" s="121">
        <f t="shared" si="0"/>
        <v>4786156</v>
      </c>
      <c r="E17" s="36">
        <v>51700</v>
      </c>
      <c r="F17" s="94">
        <v>146800</v>
      </c>
      <c r="G17" s="36">
        <v>108700</v>
      </c>
      <c r="H17" s="36">
        <v>188100</v>
      </c>
      <c r="I17" s="36">
        <v>25000</v>
      </c>
      <c r="J17" s="36">
        <v>464600</v>
      </c>
      <c r="K17" s="36">
        <v>86900</v>
      </c>
      <c r="L17" s="36">
        <v>126300</v>
      </c>
      <c r="M17" s="36">
        <v>341900</v>
      </c>
      <c r="N17" s="36">
        <v>52200</v>
      </c>
      <c r="O17" s="36">
        <v>106700</v>
      </c>
      <c r="P17" s="36">
        <v>61300</v>
      </c>
      <c r="Q17" s="36">
        <v>46600</v>
      </c>
      <c r="R17" s="36">
        <v>63100</v>
      </c>
      <c r="S17" s="87">
        <v>2916256</v>
      </c>
      <c r="T17" s="36"/>
      <c r="U17" s="36"/>
      <c r="V17" s="36"/>
      <c r="W17" s="122">
        <f t="shared" si="1"/>
        <v>1869900</v>
      </c>
      <c r="X17" s="123"/>
      <c r="Y17" s="124"/>
      <c r="Z17" s="124"/>
      <c r="AA17" s="124"/>
    </row>
    <row r="18" spans="1:27" ht="14.25" thickBot="1">
      <c r="A18" s="11" t="s">
        <v>56</v>
      </c>
      <c r="B18" s="29"/>
      <c r="C18" s="63" t="e">
        <f>B18/Лист2!B19*100</f>
        <v>#DIV/0!</v>
      </c>
      <c r="D18" s="31">
        <f t="shared" si="0"/>
        <v>0</v>
      </c>
      <c r="E18" s="29"/>
      <c r="F18" s="4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43">
        <f t="shared" si="1"/>
        <v>0</v>
      </c>
      <c r="X18" s="44"/>
      <c r="Y18" s="42"/>
      <c r="Z18" s="42"/>
      <c r="AA18" s="42"/>
    </row>
    <row r="19" spans="1:27" ht="14.25" thickBot="1">
      <c r="A19" s="11" t="s">
        <v>57</v>
      </c>
      <c r="B19" s="29"/>
      <c r="C19" s="63" t="e">
        <f>B19/Лист2!B20*100</f>
        <v>#DIV/0!</v>
      </c>
      <c r="D19" s="31">
        <f t="shared" si="0"/>
        <v>0</v>
      </c>
      <c r="E19" s="29"/>
      <c r="F19" s="41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43">
        <f t="shared" si="1"/>
        <v>0</v>
      </c>
      <c r="X19" s="44"/>
      <c r="Y19" s="42"/>
      <c r="Z19" s="42"/>
      <c r="AA19" s="42"/>
    </row>
    <row r="20" spans="1:27" ht="14.25" thickBot="1">
      <c r="A20" s="12" t="s">
        <v>29</v>
      </c>
      <c r="B20" s="33">
        <v>201027.5</v>
      </c>
      <c r="C20" s="63">
        <f>B20/Лист2!B21*100</f>
        <v>111.41115344648425</v>
      </c>
      <c r="D20" s="31">
        <f t="shared" si="0"/>
        <v>201027.5</v>
      </c>
      <c r="E20" s="29"/>
      <c r="F20" s="41"/>
      <c r="G20" s="29"/>
      <c r="H20" s="29">
        <v>201027.5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3">
        <f t="shared" si="1"/>
        <v>201027.5</v>
      </c>
      <c r="X20" s="44"/>
      <c r="Y20" s="42"/>
      <c r="Z20" s="42"/>
      <c r="AA20" s="42"/>
    </row>
    <row r="21" spans="1:27" ht="14.25" thickBot="1">
      <c r="A21" s="12" t="s">
        <v>30</v>
      </c>
      <c r="B21" s="33">
        <v>3851297.8</v>
      </c>
      <c r="C21" s="63">
        <f>B21/Лист2!B22*100</f>
        <v>121.8068899985078</v>
      </c>
      <c r="D21" s="63">
        <f t="shared" si="0"/>
        <v>3851297.8</v>
      </c>
      <c r="E21" s="29"/>
      <c r="F21" s="41">
        <v>14099.5</v>
      </c>
      <c r="G21" s="29">
        <v>23079.6</v>
      </c>
      <c r="H21" s="29">
        <v>36729.3</v>
      </c>
      <c r="I21" s="29"/>
      <c r="J21" s="29">
        <v>111169.5</v>
      </c>
      <c r="K21" s="29"/>
      <c r="L21" s="29"/>
      <c r="M21" s="29">
        <v>324971.8</v>
      </c>
      <c r="N21" s="29"/>
      <c r="O21" s="29"/>
      <c r="P21" s="29"/>
      <c r="Q21" s="29"/>
      <c r="R21" s="29"/>
      <c r="S21" s="29">
        <v>3341248.1</v>
      </c>
      <c r="T21" s="29"/>
      <c r="U21" s="29"/>
      <c r="V21" s="29"/>
      <c r="W21" s="33">
        <f t="shared" si="1"/>
        <v>510049.69999999995</v>
      </c>
      <c r="X21" s="44"/>
      <c r="Y21" s="42"/>
      <c r="Z21" s="42"/>
      <c r="AA21" s="42"/>
    </row>
    <row r="22" spans="1:27" ht="28.5" thickBot="1">
      <c r="A22" s="13" t="s">
        <v>31</v>
      </c>
      <c r="B22" s="29">
        <v>755131.2</v>
      </c>
      <c r="C22" s="63">
        <f>B22/Лист2!B23*100</f>
        <v>114.64289553125244</v>
      </c>
      <c r="D22" s="63">
        <f t="shared" si="0"/>
        <v>755131.199</v>
      </c>
      <c r="E22" s="29"/>
      <c r="F22" s="41">
        <v>3.998</v>
      </c>
      <c r="G22" s="41">
        <v>1.495</v>
      </c>
      <c r="H22" s="29">
        <v>9.345</v>
      </c>
      <c r="I22" s="29"/>
      <c r="J22" s="29">
        <v>3.709</v>
      </c>
      <c r="K22" s="29"/>
      <c r="L22" s="29"/>
      <c r="M22" s="29"/>
      <c r="N22" s="29">
        <v>0.801</v>
      </c>
      <c r="O22" s="29"/>
      <c r="P22" s="29"/>
      <c r="Q22" s="29">
        <v>2.431</v>
      </c>
      <c r="R22" s="29"/>
      <c r="S22" s="29">
        <v>755109.42</v>
      </c>
      <c r="T22" s="29"/>
      <c r="U22" s="29"/>
      <c r="V22" s="29"/>
      <c r="W22" s="33">
        <f t="shared" si="1"/>
        <v>21.779</v>
      </c>
      <c r="X22" s="44">
        <f>B22-F22-G22-H22-J22-N22-Q22</f>
        <v>755109.421</v>
      </c>
      <c r="Y22" s="42"/>
      <c r="Z22" s="42"/>
      <c r="AA22" s="42"/>
    </row>
    <row r="23" spans="1:27" ht="28.5" thickBot="1">
      <c r="A23" s="14" t="s">
        <v>36</v>
      </c>
      <c r="B23" s="29"/>
      <c r="C23" s="63"/>
      <c r="D23" s="31">
        <f t="shared" si="0"/>
        <v>0</v>
      </c>
      <c r="E23" s="29"/>
      <c r="F23" s="41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3">
        <f t="shared" si="1"/>
        <v>0</v>
      </c>
      <c r="X23" s="44"/>
      <c r="Y23" s="42"/>
      <c r="Z23" s="42"/>
      <c r="AA23" s="42"/>
    </row>
    <row r="24" spans="1:27" ht="13.5" thickBot="1">
      <c r="A24" s="27" t="s">
        <v>117</v>
      </c>
      <c r="B24" s="28">
        <v>59.458</v>
      </c>
      <c r="C24" s="63">
        <f>B24/Лист2!B25*100</f>
        <v>620.6471816283924</v>
      </c>
      <c r="D24" s="31">
        <f t="shared" si="0"/>
        <v>59.458</v>
      </c>
      <c r="E24" s="29"/>
      <c r="F24" s="41">
        <v>1.62</v>
      </c>
      <c r="G24" s="29"/>
      <c r="H24" s="33">
        <v>3</v>
      </c>
      <c r="I24" s="29"/>
      <c r="J24" s="29">
        <v>3.11</v>
      </c>
      <c r="K24" s="29"/>
      <c r="L24" s="29"/>
      <c r="M24" s="29"/>
      <c r="N24" s="29"/>
      <c r="O24" s="29"/>
      <c r="P24" s="29"/>
      <c r="Q24" s="29"/>
      <c r="R24" s="29"/>
      <c r="S24" s="29">
        <v>51.728</v>
      </c>
      <c r="T24" s="29"/>
      <c r="U24" s="29"/>
      <c r="V24" s="29"/>
      <c r="W24" s="43">
        <f t="shared" si="1"/>
        <v>7.73</v>
      </c>
      <c r="X24" s="44"/>
      <c r="Y24" s="42"/>
      <c r="Z24" s="42"/>
      <c r="AA24" s="42"/>
    </row>
    <row r="25" spans="1:27" ht="13.5" thickBot="1">
      <c r="A25" s="27" t="s">
        <v>127</v>
      </c>
      <c r="B25" s="29">
        <v>967.2</v>
      </c>
      <c r="C25" s="63">
        <f>B25/Лист2!B26*100</f>
        <v>110.58769723302082</v>
      </c>
      <c r="D25" s="31">
        <f t="shared" si="0"/>
        <v>967.2</v>
      </c>
      <c r="E25" s="29"/>
      <c r="F25" s="41"/>
      <c r="G25" s="29">
        <v>302.9</v>
      </c>
      <c r="H25" s="29">
        <v>98.8</v>
      </c>
      <c r="I25" s="29"/>
      <c r="J25" s="29">
        <v>28.7</v>
      </c>
      <c r="K25" s="29"/>
      <c r="L25" s="29"/>
      <c r="M25" s="29">
        <v>93.7</v>
      </c>
      <c r="N25" s="29"/>
      <c r="O25" s="29"/>
      <c r="P25" s="29"/>
      <c r="Q25" s="29"/>
      <c r="R25" s="29"/>
      <c r="S25" s="29">
        <f>T25+U25+V25</f>
        <v>443.1</v>
      </c>
      <c r="T25" s="38"/>
      <c r="U25" s="29">
        <v>195.3</v>
      </c>
      <c r="V25" s="29">
        <v>247.8</v>
      </c>
      <c r="W25" s="43">
        <f t="shared" si="1"/>
        <v>524.1</v>
      </c>
      <c r="X25" s="44"/>
      <c r="Y25" s="42"/>
      <c r="Z25" s="42"/>
      <c r="AA25" s="42"/>
    </row>
    <row r="26" spans="1:27" ht="13.5" thickBot="1">
      <c r="A26" s="26" t="s">
        <v>118</v>
      </c>
      <c r="B26" s="30">
        <v>9486</v>
      </c>
      <c r="C26" s="63">
        <f>B26/Лист2!B27*100</f>
        <v>107.29555480149304</v>
      </c>
      <c r="D26" s="31">
        <f t="shared" si="0"/>
        <v>9486</v>
      </c>
      <c r="E26" s="29"/>
      <c r="F26" s="41"/>
      <c r="G26" s="29"/>
      <c r="H26" s="29"/>
      <c r="I26" s="29"/>
      <c r="J26" s="29"/>
      <c r="K26" s="29"/>
      <c r="L26" s="29"/>
      <c r="M26" s="29">
        <v>13.7</v>
      </c>
      <c r="N26" s="29"/>
      <c r="O26" s="29"/>
      <c r="P26" s="29"/>
      <c r="Q26" s="29"/>
      <c r="R26" s="29"/>
      <c r="S26" s="29">
        <v>9472.3</v>
      </c>
      <c r="T26" s="29">
        <v>9270</v>
      </c>
      <c r="U26" s="29"/>
      <c r="V26" s="29"/>
      <c r="W26" s="43">
        <f t="shared" si="1"/>
        <v>13.7</v>
      </c>
      <c r="X26" s="44"/>
      <c r="Y26" s="42"/>
      <c r="Z26" s="42"/>
      <c r="AA26" s="42"/>
    </row>
    <row r="27" spans="1:27" ht="13.5" thickBot="1">
      <c r="A27" s="26" t="s">
        <v>119</v>
      </c>
      <c r="B27" s="30">
        <v>93</v>
      </c>
      <c r="C27" s="63">
        <f>B27/Лист2!B28*100</f>
        <v>105.68181818181819</v>
      </c>
      <c r="D27" s="31">
        <f t="shared" si="0"/>
        <v>93</v>
      </c>
      <c r="E27" s="29"/>
      <c r="F27" s="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58">
        <v>93</v>
      </c>
      <c r="T27" s="29"/>
      <c r="U27" s="29"/>
      <c r="V27" s="29"/>
      <c r="W27" s="43">
        <f t="shared" si="1"/>
        <v>0</v>
      </c>
      <c r="X27" s="44"/>
      <c r="Y27" s="42"/>
      <c r="Z27" s="42"/>
      <c r="AA27" s="42"/>
    </row>
    <row r="28" spans="1:27" ht="13.5" thickBot="1">
      <c r="A28" s="26" t="s">
        <v>120</v>
      </c>
      <c r="B28" s="30">
        <v>62455</v>
      </c>
      <c r="C28" s="63">
        <f>B28/Лист2!B29*100</f>
        <v>106.61488562649369</v>
      </c>
      <c r="D28" s="31">
        <f t="shared" si="0"/>
        <v>62455</v>
      </c>
      <c r="E28" s="29"/>
      <c r="F28" s="41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58">
        <v>62455</v>
      </c>
      <c r="T28" s="29"/>
      <c r="U28" s="29"/>
      <c r="V28" s="29"/>
      <c r="W28" s="43">
        <f t="shared" si="1"/>
        <v>0</v>
      </c>
      <c r="X28" s="44"/>
      <c r="Y28" s="42"/>
      <c r="Z28" s="42"/>
      <c r="AA28" s="42"/>
    </row>
    <row r="29" spans="1:27" ht="13.5" thickBot="1">
      <c r="A29" s="26" t="s">
        <v>121</v>
      </c>
      <c r="B29" s="30">
        <v>164408</v>
      </c>
      <c r="C29" s="63">
        <f>B29/Лист2!B30*100</f>
        <v>109.90464030376057</v>
      </c>
      <c r="D29" s="31">
        <f t="shared" si="0"/>
        <v>164408</v>
      </c>
      <c r="E29" s="29"/>
      <c r="F29" s="4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58">
        <v>164408</v>
      </c>
      <c r="T29" s="29"/>
      <c r="U29" s="29"/>
      <c r="V29" s="29"/>
      <c r="W29" s="43">
        <f t="shared" si="1"/>
        <v>0</v>
      </c>
      <c r="X29" s="44"/>
      <c r="Y29" s="42"/>
      <c r="Z29" s="42"/>
      <c r="AA29" s="42"/>
    </row>
    <row r="30" spans="1:27" ht="13.5" thickBot="1">
      <c r="A30" s="26" t="s">
        <v>122</v>
      </c>
      <c r="B30" s="30">
        <v>74184</v>
      </c>
      <c r="C30" s="63">
        <f>B30/Лист2!B31*100</f>
        <v>117.03900037864446</v>
      </c>
      <c r="D30" s="31">
        <f t="shared" si="0"/>
        <v>74184</v>
      </c>
      <c r="E30" s="29"/>
      <c r="F30" s="41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58">
        <v>74184</v>
      </c>
      <c r="T30" s="29"/>
      <c r="U30" s="29"/>
      <c r="V30" s="29"/>
      <c r="W30" s="43">
        <f t="shared" si="1"/>
        <v>0</v>
      </c>
      <c r="X30" s="44"/>
      <c r="Y30" s="42"/>
      <c r="Z30" s="42"/>
      <c r="AA30" s="42"/>
    </row>
    <row r="31" spans="1:27" ht="13.5" thickBot="1">
      <c r="A31" s="27" t="s">
        <v>123</v>
      </c>
      <c r="B31" s="28">
        <v>7675</v>
      </c>
      <c r="C31" s="63">
        <f>B31/Лист2!B32*100</f>
        <v>106.15491009681881</v>
      </c>
      <c r="D31" s="31">
        <f t="shared" si="0"/>
        <v>7675</v>
      </c>
      <c r="E31" s="29"/>
      <c r="F31" s="41"/>
      <c r="G31" s="29"/>
      <c r="H31" s="29">
        <v>325</v>
      </c>
      <c r="I31" s="29"/>
      <c r="J31" s="29">
        <v>0</v>
      </c>
      <c r="K31" s="29"/>
      <c r="L31" s="29"/>
      <c r="M31" s="29"/>
      <c r="N31" s="29"/>
      <c r="O31" s="29"/>
      <c r="P31" s="29"/>
      <c r="Q31" s="29"/>
      <c r="R31" s="29"/>
      <c r="S31" s="33">
        <v>7350</v>
      </c>
      <c r="T31" s="29"/>
      <c r="U31" s="29"/>
      <c r="V31" s="29"/>
      <c r="W31" s="43">
        <f t="shared" si="1"/>
        <v>325</v>
      </c>
      <c r="X31" s="44"/>
      <c r="Y31" s="42"/>
      <c r="Z31" s="42"/>
      <c r="AA31" s="42"/>
    </row>
    <row r="32" spans="1:27" ht="13.5" thickBot="1">
      <c r="A32" s="27" t="s">
        <v>124</v>
      </c>
      <c r="B32" s="30">
        <v>35</v>
      </c>
      <c r="C32" s="63">
        <f>B32/Лист2!B33*100</f>
        <v>102.94117647058823</v>
      </c>
      <c r="D32" s="31">
        <f t="shared" si="0"/>
        <v>35</v>
      </c>
      <c r="E32" s="29"/>
      <c r="F32" s="41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>
        <v>35</v>
      </c>
      <c r="T32" s="29"/>
      <c r="U32" s="29"/>
      <c r="V32" s="29"/>
      <c r="W32" s="43">
        <f t="shared" si="1"/>
        <v>0</v>
      </c>
      <c r="X32" s="44"/>
      <c r="Y32" s="42"/>
      <c r="Z32" s="42"/>
      <c r="AA32" s="42"/>
    </row>
    <row r="33" spans="1:27" ht="13.5" thickBot="1">
      <c r="A33" s="27" t="s">
        <v>125</v>
      </c>
      <c r="B33" s="28">
        <v>175</v>
      </c>
      <c r="C33" s="63">
        <f>B33/Лист2!B34*100</f>
        <v>106.06060606060606</v>
      </c>
      <c r="D33" s="31">
        <f t="shared" si="0"/>
        <v>175</v>
      </c>
      <c r="E33" s="29"/>
      <c r="F33" s="41"/>
      <c r="G33" s="29"/>
      <c r="H33" s="29"/>
      <c r="I33" s="29"/>
      <c r="J33" s="29"/>
      <c r="K33" s="29"/>
      <c r="L33" s="29"/>
      <c r="M33" s="64">
        <v>175</v>
      </c>
      <c r="N33" s="29"/>
      <c r="O33" s="29"/>
      <c r="P33" s="29"/>
      <c r="Q33" s="29"/>
      <c r="R33" s="29"/>
      <c r="S33" s="29"/>
      <c r="T33" s="29"/>
      <c r="U33" s="29"/>
      <c r="V33" s="29"/>
      <c r="W33" s="43">
        <f t="shared" si="1"/>
        <v>175</v>
      </c>
      <c r="X33" s="44"/>
      <c r="Y33" s="42"/>
      <c r="Z33" s="42"/>
      <c r="AA33" s="42"/>
    </row>
    <row r="34" spans="1:27" ht="13.5" thickBot="1">
      <c r="A34" s="27" t="s">
        <v>126</v>
      </c>
      <c r="B34" s="30">
        <v>110</v>
      </c>
      <c r="C34" s="63">
        <f>B34/Лист2!B35*100</f>
        <v>104.76190476190477</v>
      </c>
      <c r="D34" s="31">
        <f t="shared" si="0"/>
        <v>110</v>
      </c>
      <c r="E34" s="29"/>
      <c r="F34" s="41"/>
      <c r="G34" s="29"/>
      <c r="H34" s="29"/>
      <c r="I34" s="29"/>
      <c r="J34" s="29"/>
      <c r="K34" s="29"/>
      <c r="L34" s="29"/>
      <c r="M34" s="58">
        <v>110</v>
      </c>
      <c r="N34" s="29"/>
      <c r="O34" s="29"/>
      <c r="P34" s="29"/>
      <c r="Q34" s="29"/>
      <c r="R34" s="29"/>
      <c r="S34" s="29"/>
      <c r="T34" s="29"/>
      <c r="U34" s="29"/>
      <c r="V34" s="29"/>
      <c r="W34" s="43">
        <f t="shared" si="1"/>
        <v>110</v>
      </c>
      <c r="X34" s="44"/>
      <c r="Y34" s="42"/>
      <c r="Z34" s="42"/>
      <c r="AA34" s="42"/>
    </row>
    <row r="35" spans="1:27" ht="28.5" thickBot="1">
      <c r="A35" s="15" t="s">
        <v>58</v>
      </c>
      <c r="B35" s="29">
        <v>7430.1</v>
      </c>
      <c r="C35" s="63">
        <f>B35/Лист2!B36*100</f>
        <v>105.97774925117673</v>
      </c>
      <c r="D35" s="31">
        <f t="shared" si="0"/>
        <v>7430.099999999999</v>
      </c>
      <c r="E35" s="181">
        <f aca="true" t="shared" si="2" ref="E35:S35">E36+E37+E38</f>
        <v>505</v>
      </c>
      <c r="F35" s="181">
        <f t="shared" si="2"/>
        <v>628</v>
      </c>
      <c r="G35" s="181">
        <f t="shared" si="2"/>
        <v>598</v>
      </c>
      <c r="H35" s="181">
        <f t="shared" si="2"/>
        <v>535</v>
      </c>
      <c r="I35" s="181">
        <f t="shared" si="2"/>
        <v>396</v>
      </c>
      <c r="J35" s="181">
        <f t="shared" si="2"/>
        <v>201.9</v>
      </c>
      <c r="K35" s="181">
        <f t="shared" si="2"/>
        <v>320</v>
      </c>
      <c r="L35" s="181">
        <f t="shared" si="2"/>
        <v>602</v>
      </c>
      <c r="M35" s="181">
        <f t="shared" si="2"/>
        <v>550</v>
      </c>
      <c r="N35" s="181">
        <f t="shared" si="2"/>
        <v>328</v>
      </c>
      <c r="O35" s="181">
        <f t="shared" si="2"/>
        <v>502</v>
      </c>
      <c r="P35" s="181">
        <f t="shared" si="2"/>
        <v>494</v>
      </c>
      <c r="Q35" s="181">
        <f t="shared" si="2"/>
        <v>377</v>
      </c>
      <c r="R35" s="181">
        <f t="shared" si="2"/>
        <v>467</v>
      </c>
      <c r="S35" s="181">
        <f t="shared" si="2"/>
        <v>926.2</v>
      </c>
      <c r="T35" s="29"/>
      <c r="U35" s="29"/>
      <c r="V35" s="29"/>
      <c r="W35" s="43">
        <f t="shared" si="1"/>
        <v>6503.9</v>
      </c>
      <c r="X35" s="44"/>
      <c r="Y35" s="42"/>
      <c r="Z35" s="42"/>
      <c r="AA35" s="42"/>
    </row>
    <row r="36" spans="1:27" ht="14.25" thickBot="1">
      <c r="A36" s="16" t="s">
        <v>87</v>
      </c>
      <c r="B36" s="29">
        <v>5373.9</v>
      </c>
      <c r="C36" s="63">
        <f>B36/Лист2!B37*100</f>
        <v>105.30657835433364</v>
      </c>
      <c r="D36" s="31">
        <f t="shared" si="0"/>
        <v>5373.9</v>
      </c>
      <c r="E36" s="177">
        <v>325</v>
      </c>
      <c r="F36" s="181">
        <v>455</v>
      </c>
      <c r="G36" s="181">
        <v>450</v>
      </c>
      <c r="H36" s="181">
        <v>385</v>
      </c>
      <c r="I36" s="181">
        <v>256</v>
      </c>
      <c r="J36" s="181">
        <v>127.9</v>
      </c>
      <c r="K36" s="181">
        <v>205</v>
      </c>
      <c r="L36" s="181">
        <v>485</v>
      </c>
      <c r="M36" s="181">
        <v>430</v>
      </c>
      <c r="N36" s="181">
        <v>255</v>
      </c>
      <c r="O36" s="181">
        <v>370</v>
      </c>
      <c r="P36" s="181">
        <v>360</v>
      </c>
      <c r="Q36" s="181">
        <v>290</v>
      </c>
      <c r="R36" s="181">
        <v>320</v>
      </c>
      <c r="S36" s="182">
        <v>660</v>
      </c>
      <c r="T36" s="29"/>
      <c r="U36" s="29"/>
      <c r="V36" s="29"/>
      <c r="W36" s="43">
        <f t="shared" si="1"/>
        <v>4713.9</v>
      </c>
      <c r="X36" s="44"/>
      <c r="Y36" s="42"/>
      <c r="Z36" s="42"/>
      <c r="AA36" s="42"/>
    </row>
    <row r="37" spans="1:27" ht="28.5" thickBot="1">
      <c r="A37" s="16" t="s">
        <v>88</v>
      </c>
      <c r="B37" s="29">
        <v>586.2</v>
      </c>
      <c r="C37" s="63">
        <f>B37/Лист2!B38*100</f>
        <v>108.45513413506013</v>
      </c>
      <c r="D37" s="31">
        <f t="shared" si="0"/>
        <v>586.2</v>
      </c>
      <c r="E37" s="73">
        <v>60</v>
      </c>
      <c r="F37" s="73">
        <v>58</v>
      </c>
      <c r="G37" s="73">
        <v>45</v>
      </c>
      <c r="H37" s="73">
        <v>40</v>
      </c>
      <c r="I37" s="73">
        <v>50</v>
      </c>
      <c r="J37" s="73">
        <v>24</v>
      </c>
      <c r="K37" s="73">
        <v>40</v>
      </c>
      <c r="L37" s="73">
        <v>45</v>
      </c>
      <c r="M37" s="73">
        <v>30</v>
      </c>
      <c r="N37" s="73">
        <v>18</v>
      </c>
      <c r="O37" s="73">
        <v>32</v>
      </c>
      <c r="P37" s="73">
        <v>34</v>
      </c>
      <c r="Q37" s="73">
        <v>22</v>
      </c>
      <c r="R37" s="73">
        <v>32</v>
      </c>
      <c r="S37" s="73">
        <v>56.2</v>
      </c>
      <c r="T37" s="29"/>
      <c r="U37" s="29"/>
      <c r="V37" s="29"/>
      <c r="W37" s="43">
        <f t="shared" si="1"/>
        <v>530</v>
      </c>
      <c r="X37" s="44"/>
      <c r="Y37" s="42"/>
      <c r="Z37" s="42"/>
      <c r="AA37" s="42"/>
    </row>
    <row r="38" spans="1:27" ht="14.25" thickBot="1">
      <c r="A38" s="17" t="s">
        <v>89</v>
      </c>
      <c r="B38" s="29">
        <v>1470</v>
      </c>
      <c r="C38" s="63">
        <f>B38/Лист2!B39*100</f>
        <v>107.50329091706887</v>
      </c>
      <c r="D38" s="31">
        <f t="shared" si="0"/>
        <v>1470</v>
      </c>
      <c r="E38" s="177">
        <v>120</v>
      </c>
      <c r="F38" s="181">
        <v>115</v>
      </c>
      <c r="G38" s="181">
        <v>103</v>
      </c>
      <c r="H38" s="181">
        <v>110</v>
      </c>
      <c r="I38" s="181">
        <v>90</v>
      </c>
      <c r="J38" s="181">
        <v>50</v>
      </c>
      <c r="K38" s="181">
        <v>75</v>
      </c>
      <c r="L38" s="181">
        <v>72</v>
      </c>
      <c r="M38" s="181">
        <v>90</v>
      </c>
      <c r="N38" s="181">
        <v>55</v>
      </c>
      <c r="O38" s="181">
        <v>100</v>
      </c>
      <c r="P38" s="181">
        <v>100</v>
      </c>
      <c r="Q38" s="181">
        <v>65</v>
      </c>
      <c r="R38" s="181">
        <v>115</v>
      </c>
      <c r="S38" s="182">
        <v>210</v>
      </c>
      <c r="T38" s="29"/>
      <c r="U38" s="29"/>
      <c r="V38" s="29"/>
      <c r="W38" s="43">
        <f t="shared" si="1"/>
        <v>1260</v>
      </c>
      <c r="X38" s="44"/>
      <c r="Y38" s="42"/>
      <c r="Z38" s="42"/>
      <c r="AA38" s="42"/>
    </row>
    <row r="39" spans="1:27" ht="28.5" thickBot="1">
      <c r="A39" s="14" t="s">
        <v>2</v>
      </c>
      <c r="B39" s="29"/>
      <c r="C39" s="63"/>
      <c r="D39" s="31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5"/>
      <c r="R39" s="70"/>
      <c r="S39" s="70"/>
      <c r="T39" s="29"/>
      <c r="U39" s="29"/>
      <c r="V39" s="29"/>
      <c r="W39" s="43">
        <f t="shared" si="1"/>
        <v>0</v>
      </c>
      <c r="X39" s="44"/>
      <c r="Y39" s="42"/>
      <c r="Z39" s="42"/>
      <c r="AA39" s="42"/>
    </row>
    <row r="40" spans="1:27" ht="14.25" thickBot="1">
      <c r="A40" s="11" t="s">
        <v>90</v>
      </c>
      <c r="B40" s="29">
        <v>322.6</v>
      </c>
      <c r="C40" s="63">
        <f>B40/Лист2!B41*100</f>
        <v>100.49844236760126</v>
      </c>
      <c r="D40" s="31">
        <f t="shared" si="0"/>
        <v>322.6</v>
      </c>
      <c r="E40" s="70">
        <v>20</v>
      </c>
      <c r="F40" s="70">
        <v>29</v>
      </c>
      <c r="G40" s="70">
        <v>25</v>
      </c>
      <c r="H40" s="70">
        <v>25</v>
      </c>
      <c r="I40" s="70">
        <v>12</v>
      </c>
      <c r="J40" s="70">
        <v>9</v>
      </c>
      <c r="K40" s="70">
        <v>15</v>
      </c>
      <c r="L40" s="70">
        <v>35</v>
      </c>
      <c r="M40" s="70">
        <v>28</v>
      </c>
      <c r="N40" s="70">
        <v>15</v>
      </c>
      <c r="O40" s="70">
        <v>26</v>
      </c>
      <c r="P40" s="70">
        <v>17</v>
      </c>
      <c r="Q40" s="70">
        <v>18</v>
      </c>
      <c r="R40" s="75">
        <v>14</v>
      </c>
      <c r="S40" s="70">
        <v>34.6</v>
      </c>
      <c r="T40" s="29"/>
      <c r="U40" s="29"/>
      <c r="V40" s="29"/>
      <c r="W40" s="43">
        <f t="shared" si="1"/>
        <v>288</v>
      </c>
      <c r="X40" s="44"/>
      <c r="Y40" s="42"/>
      <c r="Z40" s="42"/>
      <c r="AA40" s="42"/>
    </row>
    <row r="41" spans="1:27" ht="14.25" thickBot="1">
      <c r="A41" s="11" t="s">
        <v>3</v>
      </c>
      <c r="B41" s="29">
        <v>0</v>
      </c>
      <c r="C41" s="63" t="e">
        <f>B41/Лист2!B42*100</f>
        <v>#DIV/0!</v>
      </c>
      <c r="D41" s="31">
        <f t="shared" si="0"/>
        <v>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5"/>
      <c r="S41" s="70"/>
      <c r="T41" s="29"/>
      <c r="U41" s="29"/>
      <c r="V41" s="29"/>
      <c r="W41" s="43">
        <f t="shared" si="1"/>
        <v>0</v>
      </c>
      <c r="X41" s="44"/>
      <c r="Y41" s="42"/>
      <c r="Z41" s="42"/>
      <c r="AA41" s="42"/>
    </row>
    <row r="42" spans="1:27" ht="14.25" thickBot="1">
      <c r="A42" s="11" t="s">
        <v>4</v>
      </c>
      <c r="B42" s="29">
        <v>6.3</v>
      </c>
      <c r="C42" s="63">
        <f>B42/Лист2!B43*100</f>
        <v>105</v>
      </c>
      <c r="D42" s="31">
        <f t="shared" si="0"/>
        <v>6.300000000000001</v>
      </c>
      <c r="E42" s="70">
        <v>0.4</v>
      </c>
      <c r="F42" s="70">
        <v>0.4</v>
      </c>
      <c r="G42" s="70">
        <v>0.4</v>
      </c>
      <c r="H42" s="70">
        <v>0.3</v>
      </c>
      <c r="I42" s="70">
        <v>0.3</v>
      </c>
      <c r="J42" s="70">
        <v>0.3</v>
      </c>
      <c r="K42" s="70">
        <v>0.4</v>
      </c>
      <c r="L42" s="70">
        <v>0.4</v>
      </c>
      <c r="M42" s="70">
        <v>0.4</v>
      </c>
      <c r="N42" s="70">
        <v>0.4</v>
      </c>
      <c r="O42" s="70">
        <v>0.4</v>
      </c>
      <c r="P42" s="70">
        <v>0.4</v>
      </c>
      <c r="Q42" s="75">
        <v>0.4</v>
      </c>
      <c r="R42" s="70">
        <v>0.4</v>
      </c>
      <c r="S42" s="70">
        <v>1</v>
      </c>
      <c r="T42" s="29"/>
      <c r="U42" s="29"/>
      <c r="V42" s="29"/>
      <c r="W42" s="43">
        <f t="shared" si="1"/>
        <v>5.300000000000001</v>
      </c>
      <c r="X42" s="44"/>
      <c r="Y42" s="42"/>
      <c r="Z42" s="42"/>
      <c r="AA42" s="42"/>
    </row>
    <row r="43" spans="1:27" ht="14.25" thickBot="1">
      <c r="A43" s="11" t="s">
        <v>5</v>
      </c>
      <c r="B43" s="29">
        <v>37.1</v>
      </c>
      <c r="C43" s="63">
        <f>B43/Лист2!B44*100</f>
        <v>100.54200542005421</v>
      </c>
      <c r="D43" s="31">
        <f t="shared" si="0"/>
        <v>37.1</v>
      </c>
      <c r="E43" s="70">
        <v>2.5</v>
      </c>
      <c r="F43" s="70">
        <v>2.5</v>
      </c>
      <c r="G43" s="70">
        <v>2.3</v>
      </c>
      <c r="H43" s="70">
        <v>2.4</v>
      </c>
      <c r="I43" s="70">
        <v>1.7</v>
      </c>
      <c r="J43" s="70">
        <v>1.9</v>
      </c>
      <c r="K43" s="70">
        <v>1.9</v>
      </c>
      <c r="L43" s="70">
        <v>3.1</v>
      </c>
      <c r="M43" s="70">
        <v>2.9</v>
      </c>
      <c r="N43" s="70">
        <v>2</v>
      </c>
      <c r="O43" s="70">
        <v>2.8</v>
      </c>
      <c r="P43" s="70">
        <v>2.5</v>
      </c>
      <c r="Q43" s="75">
        <v>2</v>
      </c>
      <c r="R43" s="70">
        <v>2.1</v>
      </c>
      <c r="S43" s="70">
        <v>4.5</v>
      </c>
      <c r="T43" s="29"/>
      <c r="U43" s="29"/>
      <c r="V43" s="29"/>
      <c r="W43" s="43">
        <f t="shared" si="1"/>
        <v>32.6</v>
      </c>
      <c r="X43" s="44"/>
      <c r="Y43" s="42"/>
      <c r="Z43" s="42"/>
      <c r="AA43" s="42"/>
    </row>
    <row r="44" spans="1:27" ht="14.25" thickBot="1">
      <c r="A44" s="11" t="s">
        <v>6</v>
      </c>
      <c r="B44" s="29">
        <v>306</v>
      </c>
      <c r="C44" s="63">
        <f>B44/Лист2!B45*100</f>
        <v>100.03269042170643</v>
      </c>
      <c r="D44" s="31">
        <f t="shared" si="0"/>
        <v>306</v>
      </c>
      <c r="E44" s="70">
        <v>25</v>
      </c>
      <c r="F44" s="70">
        <v>25</v>
      </c>
      <c r="G44" s="70">
        <v>16</v>
      </c>
      <c r="H44" s="70">
        <v>20</v>
      </c>
      <c r="I44" s="70">
        <v>16</v>
      </c>
      <c r="J44" s="70">
        <v>14</v>
      </c>
      <c r="K44" s="70">
        <v>15</v>
      </c>
      <c r="L44" s="70">
        <v>28</v>
      </c>
      <c r="M44" s="70">
        <v>28</v>
      </c>
      <c r="N44" s="70">
        <v>15.4</v>
      </c>
      <c r="O44" s="70">
        <v>21</v>
      </c>
      <c r="P44" s="70">
        <v>20</v>
      </c>
      <c r="Q44" s="75">
        <v>16</v>
      </c>
      <c r="R44" s="70">
        <v>18.5</v>
      </c>
      <c r="S44" s="70">
        <v>28.1</v>
      </c>
      <c r="T44" s="29"/>
      <c r="U44" s="29"/>
      <c r="V44" s="29"/>
      <c r="W44" s="43">
        <f t="shared" si="1"/>
        <v>277.9</v>
      </c>
      <c r="X44" s="44"/>
      <c r="Y44" s="42"/>
      <c r="Z44" s="42"/>
      <c r="AA44" s="42"/>
    </row>
    <row r="45" spans="1:27" ht="14.25" thickBot="1">
      <c r="A45" s="11" t="s">
        <v>28</v>
      </c>
      <c r="B45" s="29">
        <v>34.5</v>
      </c>
      <c r="C45" s="63">
        <f>B45/Лист2!B46*100</f>
        <v>117.74744027303754</v>
      </c>
      <c r="D45" s="31">
        <f t="shared" si="0"/>
        <v>34.5</v>
      </c>
      <c r="E45" s="70">
        <v>2.5</v>
      </c>
      <c r="F45" s="70">
        <v>2.5</v>
      </c>
      <c r="G45" s="70">
        <v>2.2</v>
      </c>
      <c r="H45" s="70">
        <v>2.3</v>
      </c>
      <c r="I45" s="70">
        <v>1.4</v>
      </c>
      <c r="J45" s="70">
        <v>1.3</v>
      </c>
      <c r="K45" s="70">
        <v>1.5</v>
      </c>
      <c r="L45" s="70">
        <v>3</v>
      </c>
      <c r="M45" s="70">
        <v>3</v>
      </c>
      <c r="N45" s="70">
        <v>1.8</v>
      </c>
      <c r="O45" s="70">
        <v>2.7</v>
      </c>
      <c r="P45" s="70">
        <v>2.4</v>
      </c>
      <c r="Q45" s="75">
        <v>2</v>
      </c>
      <c r="R45" s="70">
        <v>2.1</v>
      </c>
      <c r="S45" s="70">
        <v>3.8</v>
      </c>
      <c r="T45" s="29"/>
      <c r="U45" s="29"/>
      <c r="V45" s="29"/>
      <c r="W45" s="43">
        <f t="shared" si="1"/>
        <v>30.700000000000003</v>
      </c>
      <c r="X45" s="44"/>
      <c r="Y45" s="42"/>
      <c r="Z45" s="42"/>
      <c r="AA45" s="42"/>
    </row>
    <row r="46" spans="1:27" ht="14.25" thickBot="1">
      <c r="A46" s="11" t="s">
        <v>38</v>
      </c>
      <c r="B46" s="29">
        <v>18.5</v>
      </c>
      <c r="C46" s="63">
        <f>B46/Лист2!B47*100</f>
        <v>103.35195530726257</v>
      </c>
      <c r="D46" s="31">
        <f t="shared" si="0"/>
        <v>18.5</v>
      </c>
      <c r="E46" s="70">
        <v>1.7</v>
      </c>
      <c r="F46" s="70">
        <v>1.8</v>
      </c>
      <c r="G46" s="70">
        <f>G47+G48+G49</f>
        <v>1.7</v>
      </c>
      <c r="H46" s="70">
        <v>1.8</v>
      </c>
      <c r="I46" s="70">
        <v>0.5</v>
      </c>
      <c r="J46" s="70">
        <v>0.5</v>
      </c>
      <c r="K46" s="70">
        <v>1.4</v>
      </c>
      <c r="L46" s="70">
        <v>2.2</v>
      </c>
      <c r="M46" s="70">
        <v>2.2</v>
      </c>
      <c r="N46" s="70">
        <v>0.5</v>
      </c>
      <c r="O46" s="70">
        <v>1</v>
      </c>
      <c r="P46" s="70">
        <v>0.7</v>
      </c>
      <c r="Q46" s="70">
        <v>0.6</v>
      </c>
      <c r="R46" s="70">
        <v>1</v>
      </c>
      <c r="S46" s="70">
        <f>S47+S48+S49</f>
        <v>0.9</v>
      </c>
      <c r="T46" s="29"/>
      <c r="U46" s="29"/>
      <c r="V46" s="29"/>
      <c r="W46" s="43">
        <f t="shared" si="1"/>
        <v>17.6</v>
      </c>
      <c r="X46" s="44"/>
      <c r="Y46" s="42"/>
      <c r="Z46" s="42"/>
      <c r="AA46" s="42"/>
    </row>
    <row r="47" spans="1:27" ht="14.25" thickBot="1">
      <c r="A47" s="16" t="s">
        <v>87</v>
      </c>
      <c r="B47" s="29">
        <v>0.7</v>
      </c>
      <c r="C47" s="63">
        <f>B47/Лист2!B48*100</f>
        <v>100</v>
      </c>
      <c r="D47" s="31">
        <f t="shared" si="0"/>
        <v>0.7</v>
      </c>
      <c r="E47" s="73"/>
      <c r="F47" s="73"/>
      <c r="G47" s="73"/>
      <c r="H47" s="73">
        <v>0.2</v>
      </c>
      <c r="I47" s="73"/>
      <c r="J47" s="73"/>
      <c r="K47" s="73"/>
      <c r="L47" s="73">
        <v>0.3</v>
      </c>
      <c r="M47" s="73">
        <v>0.2</v>
      </c>
      <c r="N47" s="73"/>
      <c r="O47" s="73"/>
      <c r="P47" s="73"/>
      <c r="Q47" s="74"/>
      <c r="R47" s="73"/>
      <c r="S47" s="73"/>
      <c r="T47" s="29"/>
      <c r="U47" s="29"/>
      <c r="V47" s="29"/>
      <c r="W47" s="43">
        <f t="shared" si="1"/>
        <v>0.7</v>
      </c>
      <c r="X47" s="44"/>
      <c r="Y47" s="42"/>
      <c r="Z47" s="42"/>
      <c r="AA47" s="42"/>
    </row>
    <row r="48" spans="1:27" ht="28.5" thickBot="1">
      <c r="A48" s="16" t="s">
        <v>88</v>
      </c>
      <c r="B48" s="29">
        <v>1.8</v>
      </c>
      <c r="C48" s="63">
        <f>B48/Лист2!B49*100</f>
        <v>100</v>
      </c>
      <c r="D48" s="31">
        <f t="shared" si="0"/>
        <v>1.7999999999999998</v>
      </c>
      <c r="E48" s="73"/>
      <c r="F48" s="73">
        <v>0.4</v>
      </c>
      <c r="G48" s="73">
        <v>0.3</v>
      </c>
      <c r="H48" s="73"/>
      <c r="I48" s="73"/>
      <c r="J48" s="73"/>
      <c r="K48" s="73">
        <v>0.2</v>
      </c>
      <c r="L48" s="73">
        <v>0.5</v>
      </c>
      <c r="M48" s="73">
        <v>0.2</v>
      </c>
      <c r="N48" s="73"/>
      <c r="O48" s="73"/>
      <c r="P48" s="73"/>
      <c r="Q48" s="74">
        <v>0.2</v>
      </c>
      <c r="R48" s="73"/>
      <c r="S48" s="73"/>
      <c r="T48" s="29"/>
      <c r="U48" s="29"/>
      <c r="V48" s="29"/>
      <c r="W48" s="43">
        <f t="shared" si="1"/>
        <v>1.7999999999999998</v>
      </c>
      <c r="X48" s="44"/>
      <c r="Y48" s="42"/>
      <c r="Z48" s="42"/>
      <c r="AA48" s="42"/>
    </row>
    <row r="49" spans="1:27" ht="14.25" thickBot="1">
      <c r="A49" s="17" t="s">
        <v>91</v>
      </c>
      <c r="B49" s="29">
        <v>16</v>
      </c>
      <c r="C49" s="63">
        <f>B49/Лист2!B50*100</f>
        <v>103.89610389610388</v>
      </c>
      <c r="D49" s="31">
        <f t="shared" si="0"/>
        <v>16</v>
      </c>
      <c r="E49" s="70">
        <f>E46-E47-E48</f>
        <v>1.7</v>
      </c>
      <c r="F49" s="70">
        <f aca="true" t="shared" si="3" ref="F49:R49">F46-F47-F48</f>
        <v>1.4</v>
      </c>
      <c r="G49" s="70">
        <v>1.4</v>
      </c>
      <c r="H49" s="70">
        <f t="shared" si="3"/>
        <v>1.6</v>
      </c>
      <c r="I49" s="70">
        <f t="shared" si="3"/>
        <v>0.5</v>
      </c>
      <c r="J49" s="70">
        <f t="shared" si="3"/>
        <v>0.5</v>
      </c>
      <c r="K49" s="70">
        <f t="shared" si="3"/>
        <v>1.2</v>
      </c>
      <c r="L49" s="70">
        <f t="shared" si="3"/>
        <v>1.4000000000000001</v>
      </c>
      <c r="M49" s="70">
        <f t="shared" si="3"/>
        <v>1.8</v>
      </c>
      <c r="N49" s="70">
        <f t="shared" si="3"/>
        <v>0.5</v>
      </c>
      <c r="O49" s="70">
        <f t="shared" si="3"/>
        <v>1</v>
      </c>
      <c r="P49" s="70">
        <f t="shared" si="3"/>
        <v>0.7</v>
      </c>
      <c r="Q49" s="70">
        <f t="shared" si="3"/>
        <v>0.39999999999999997</v>
      </c>
      <c r="R49" s="70">
        <f t="shared" si="3"/>
        <v>1</v>
      </c>
      <c r="S49" s="70">
        <v>0.9</v>
      </c>
      <c r="T49" s="29"/>
      <c r="U49" s="29"/>
      <c r="V49" s="29"/>
      <c r="W49" s="43">
        <f t="shared" si="1"/>
        <v>15.1</v>
      </c>
      <c r="X49" s="44"/>
      <c r="Y49" s="42"/>
      <c r="Z49" s="42"/>
      <c r="AA49" s="42"/>
    </row>
    <row r="50" spans="1:27" ht="14.25" thickBot="1">
      <c r="A50" s="11" t="s">
        <v>39</v>
      </c>
      <c r="B50" s="29">
        <v>23.2</v>
      </c>
      <c r="C50" s="63">
        <f>B50/Лист2!B51*100</f>
        <v>100.43290043290042</v>
      </c>
      <c r="D50" s="31">
        <f t="shared" si="0"/>
        <v>23.2</v>
      </c>
      <c r="E50" s="70">
        <f>E51+E52+E53</f>
        <v>2</v>
      </c>
      <c r="F50" s="70">
        <f aca="true" t="shared" si="4" ref="F50:R50">F51+F52+F53</f>
        <v>2</v>
      </c>
      <c r="G50" s="70">
        <f t="shared" si="4"/>
        <v>1.2</v>
      </c>
      <c r="H50" s="70">
        <f t="shared" si="4"/>
        <v>1.1</v>
      </c>
      <c r="I50" s="70">
        <f t="shared" si="4"/>
        <v>1.5</v>
      </c>
      <c r="J50" s="70">
        <f t="shared" si="4"/>
        <v>0.5</v>
      </c>
      <c r="K50" s="70">
        <f t="shared" si="4"/>
        <v>1.6</v>
      </c>
      <c r="L50" s="70">
        <v>2.7</v>
      </c>
      <c r="M50" s="70">
        <v>2.6</v>
      </c>
      <c r="N50" s="70">
        <v>1.1</v>
      </c>
      <c r="O50" s="70">
        <v>1.2</v>
      </c>
      <c r="P50" s="70">
        <f t="shared" si="4"/>
        <v>1.5</v>
      </c>
      <c r="Q50" s="70">
        <f t="shared" si="4"/>
        <v>1.3</v>
      </c>
      <c r="R50" s="70">
        <f t="shared" si="4"/>
        <v>1</v>
      </c>
      <c r="S50" s="70">
        <v>1.9</v>
      </c>
      <c r="T50" s="29"/>
      <c r="U50" s="29"/>
      <c r="V50" s="29"/>
      <c r="W50" s="43">
        <f t="shared" si="1"/>
        <v>21.3</v>
      </c>
      <c r="X50" s="44"/>
      <c r="Y50" s="42"/>
      <c r="Z50" s="42"/>
      <c r="AA50" s="42"/>
    </row>
    <row r="51" spans="1:27" ht="14.25" thickBot="1">
      <c r="A51" s="16" t="s">
        <v>87</v>
      </c>
      <c r="B51" s="29">
        <v>1.85</v>
      </c>
      <c r="C51" s="63">
        <f>B51/Лист2!B52*100</f>
        <v>97.36842105263159</v>
      </c>
      <c r="D51" s="31">
        <f t="shared" si="0"/>
        <v>1.85</v>
      </c>
      <c r="E51" s="73"/>
      <c r="F51" s="73"/>
      <c r="G51" s="73"/>
      <c r="H51" s="73">
        <v>0.5</v>
      </c>
      <c r="I51" s="73"/>
      <c r="J51" s="73"/>
      <c r="K51" s="73"/>
      <c r="L51" s="73">
        <v>0.6</v>
      </c>
      <c r="M51" s="73">
        <v>0.55</v>
      </c>
      <c r="N51" s="73"/>
      <c r="O51" s="73"/>
      <c r="P51" s="73"/>
      <c r="Q51" s="74"/>
      <c r="R51" s="73"/>
      <c r="S51" s="73">
        <v>0.2</v>
      </c>
      <c r="T51" s="29"/>
      <c r="U51" s="29"/>
      <c r="V51" s="29"/>
      <c r="W51" s="43">
        <f t="shared" si="1"/>
        <v>1.6500000000000001</v>
      </c>
      <c r="X51" s="44"/>
      <c r="Y51" s="42"/>
      <c r="Z51" s="42"/>
      <c r="AA51" s="42"/>
    </row>
    <row r="52" spans="1:27" ht="28.5" thickBot="1">
      <c r="A52" s="16" t="s">
        <v>88</v>
      </c>
      <c r="B52" s="29">
        <v>8.25</v>
      </c>
      <c r="C52" s="63">
        <f>B52/Лист2!B53*100</f>
        <v>100.60975609756098</v>
      </c>
      <c r="D52" s="31">
        <f t="shared" si="0"/>
        <v>8.250000000000002</v>
      </c>
      <c r="E52" s="73">
        <v>0.9</v>
      </c>
      <c r="F52" s="73">
        <v>0.9</v>
      </c>
      <c r="G52" s="73">
        <v>0.7</v>
      </c>
      <c r="H52" s="73"/>
      <c r="I52" s="73">
        <v>0.8</v>
      </c>
      <c r="J52" s="73"/>
      <c r="K52" s="73">
        <v>0.6</v>
      </c>
      <c r="L52" s="73">
        <v>0.9</v>
      </c>
      <c r="M52" s="73">
        <v>0.7</v>
      </c>
      <c r="N52" s="73">
        <v>0.4</v>
      </c>
      <c r="O52" s="73">
        <v>0.4</v>
      </c>
      <c r="P52" s="73">
        <v>0.5</v>
      </c>
      <c r="Q52" s="74">
        <v>0.4</v>
      </c>
      <c r="R52" s="73">
        <v>0.4</v>
      </c>
      <c r="S52" s="73">
        <v>0.65</v>
      </c>
      <c r="T52" s="29"/>
      <c r="U52" s="29"/>
      <c r="V52" s="29"/>
      <c r="W52" s="43">
        <f t="shared" si="1"/>
        <v>7.600000000000001</v>
      </c>
      <c r="X52" s="44"/>
      <c r="Y52" s="42"/>
      <c r="Z52" s="42"/>
      <c r="AA52" s="42"/>
    </row>
    <row r="53" spans="1:27" ht="14.25" thickBot="1">
      <c r="A53" s="17" t="s">
        <v>91</v>
      </c>
      <c r="B53" s="29">
        <v>13.1</v>
      </c>
      <c r="C53" s="63">
        <f>B53/Лист2!B54*100</f>
        <v>100.76923076923077</v>
      </c>
      <c r="D53" s="31">
        <f t="shared" si="0"/>
        <v>13.1</v>
      </c>
      <c r="E53" s="70">
        <v>1.1</v>
      </c>
      <c r="F53" s="70">
        <v>1.1</v>
      </c>
      <c r="G53" s="70">
        <v>0.5</v>
      </c>
      <c r="H53" s="70">
        <v>0.6</v>
      </c>
      <c r="I53" s="70">
        <v>0.7</v>
      </c>
      <c r="J53" s="70">
        <v>0.5</v>
      </c>
      <c r="K53" s="70">
        <v>1</v>
      </c>
      <c r="L53" s="70">
        <v>1.2</v>
      </c>
      <c r="M53" s="70">
        <v>1.3</v>
      </c>
      <c r="N53" s="70">
        <v>0.7</v>
      </c>
      <c r="O53" s="70">
        <v>0.8</v>
      </c>
      <c r="P53" s="70">
        <v>1</v>
      </c>
      <c r="Q53" s="75">
        <v>0.9</v>
      </c>
      <c r="R53" s="70">
        <v>0.6</v>
      </c>
      <c r="S53" s="70">
        <v>1.1</v>
      </c>
      <c r="T53" s="29"/>
      <c r="U53" s="29"/>
      <c r="V53" s="29"/>
      <c r="W53" s="43">
        <f t="shared" si="1"/>
        <v>12</v>
      </c>
      <c r="X53" s="44"/>
      <c r="Y53" s="42"/>
      <c r="Z53" s="42"/>
      <c r="AA53" s="42"/>
    </row>
    <row r="54" spans="1:27" ht="14.25" thickBot="1">
      <c r="A54" s="18" t="s">
        <v>66</v>
      </c>
      <c r="B54" s="29">
        <v>2.8</v>
      </c>
      <c r="C54" s="63">
        <f>B54/Лист2!B55*100</f>
        <v>140</v>
      </c>
      <c r="D54" s="31">
        <f t="shared" si="0"/>
        <v>2.8000000000000003</v>
      </c>
      <c r="E54" s="73">
        <v>0.2</v>
      </c>
      <c r="F54" s="73">
        <f aca="true" t="shared" si="5" ref="F54:R54">F55+F56+F57</f>
        <v>0.1</v>
      </c>
      <c r="G54" s="73">
        <f t="shared" si="5"/>
        <v>0.1</v>
      </c>
      <c r="H54" s="73">
        <f t="shared" si="5"/>
        <v>0.1</v>
      </c>
      <c r="I54" s="73">
        <f t="shared" si="5"/>
        <v>0.1</v>
      </c>
      <c r="J54" s="73">
        <f t="shared" si="5"/>
        <v>0.1</v>
      </c>
      <c r="K54" s="73">
        <f t="shared" si="5"/>
        <v>0.1</v>
      </c>
      <c r="L54" s="73">
        <f t="shared" si="5"/>
        <v>0.1</v>
      </c>
      <c r="M54" s="73">
        <f t="shared" si="5"/>
        <v>0.30000000000000004</v>
      </c>
      <c r="N54" s="73">
        <f t="shared" si="5"/>
        <v>0.7</v>
      </c>
      <c r="O54" s="73">
        <f t="shared" si="5"/>
        <v>0.1</v>
      </c>
      <c r="P54" s="73">
        <f t="shared" si="5"/>
        <v>0.1</v>
      </c>
      <c r="Q54" s="73">
        <f t="shared" si="5"/>
        <v>0.1</v>
      </c>
      <c r="R54" s="73">
        <f t="shared" si="5"/>
        <v>0.1</v>
      </c>
      <c r="S54" s="73">
        <v>0.5</v>
      </c>
      <c r="T54" s="29"/>
      <c r="U54" s="29"/>
      <c r="V54" s="29"/>
      <c r="W54" s="43">
        <f t="shared" si="1"/>
        <v>2.3000000000000003</v>
      </c>
      <c r="X54" s="44"/>
      <c r="Y54" s="42"/>
      <c r="Z54" s="42"/>
      <c r="AA54" s="42"/>
    </row>
    <row r="55" spans="1:27" ht="14.25" thickBot="1">
      <c r="A55" s="16" t="s">
        <v>87</v>
      </c>
      <c r="B55" s="33">
        <v>1</v>
      </c>
      <c r="C55" s="63">
        <f>B55/Лист2!B56*100</f>
        <v>200</v>
      </c>
      <c r="D55" s="63">
        <f t="shared" si="0"/>
        <v>1</v>
      </c>
      <c r="E55" s="73"/>
      <c r="F55" s="73"/>
      <c r="G55" s="73"/>
      <c r="H55" s="73"/>
      <c r="I55" s="73"/>
      <c r="J55" s="73"/>
      <c r="K55" s="73"/>
      <c r="L55" s="73"/>
      <c r="M55" s="73">
        <v>0.2</v>
      </c>
      <c r="N55" s="73">
        <v>0.5</v>
      </c>
      <c r="O55" s="73"/>
      <c r="P55" s="73"/>
      <c r="Q55" s="74"/>
      <c r="R55" s="73"/>
      <c r="S55" s="73">
        <v>0.3</v>
      </c>
      <c r="T55" s="29"/>
      <c r="U55" s="29"/>
      <c r="V55" s="29"/>
      <c r="W55" s="43">
        <f t="shared" si="1"/>
        <v>0.7</v>
      </c>
      <c r="X55" s="44"/>
      <c r="Y55" s="42"/>
      <c r="Z55" s="42"/>
      <c r="AA55" s="42"/>
    </row>
    <row r="56" spans="1:27" ht="28.5" thickBot="1">
      <c r="A56" s="16" t="s">
        <v>88</v>
      </c>
      <c r="B56" s="29">
        <v>0</v>
      </c>
      <c r="C56" s="63" t="e">
        <f>B56/Лист2!B57*100</f>
        <v>#DIV/0!</v>
      </c>
      <c r="D56" s="31">
        <f t="shared" si="0"/>
        <v>0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  <c r="R56" s="73"/>
      <c r="S56" s="73"/>
      <c r="T56" s="29"/>
      <c r="U56" s="29"/>
      <c r="V56" s="29"/>
      <c r="W56" s="43">
        <f t="shared" si="1"/>
        <v>0</v>
      </c>
      <c r="X56" s="44"/>
      <c r="Y56" s="42"/>
      <c r="Z56" s="42"/>
      <c r="AA56" s="42"/>
    </row>
    <row r="57" spans="1:27" ht="14.25" thickBot="1">
      <c r="A57" s="16" t="s">
        <v>91</v>
      </c>
      <c r="B57" s="29">
        <v>1.8</v>
      </c>
      <c r="C57" s="63">
        <f>B57/Лист2!B58*100</f>
        <v>138.46153846153845</v>
      </c>
      <c r="D57" s="31">
        <f t="shared" si="0"/>
        <v>1.8000000000000003</v>
      </c>
      <c r="E57" s="73">
        <v>0.2</v>
      </c>
      <c r="F57" s="73">
        <v>0.1</v>
      </c>
      <c r="G57" s="73">
        <v>0.1</v>
      </c>
      <c r="H57" s="73">
        <v>0.1</v>
      </c>
      <c r="I57" s="73">
        <v>0.1</v>
      </c>
      <c r="J57" s="73">
        <v>0.1</v>
      </c>
      <c r="K57" s="73">
        <v>0.1</v>
      </c>
      <c r="L57" s="73">
        <v>0.1</v>
      </c>
      <c r="M57" s="73">
        <v>0.1</v>
      </c>
      <c r="N57" s="73">
        <v>0.2</v>
      </c>
      <c r="O57" s="73">
        <v>0.1</v>
      </c>
      <c r="P57" s="73">
        <v>0.1</v>
      </c>
      <c r="Q57" s="73">
        <v>0.1</v>
      </c>
      <c r="R57" s="73">
        <v>0.1</v>
      </c>
      <c r="S57" s="73">
        <v>0.2</v>
      </c>
      <c r="T57" s="29"/>
      <c r="U57" s="29"/>
      <c r="V57" s="29"/>
      <c r="W57" s="43">
        <f t="shared" si="1"/>
        <v>1.6000000000000003</v>
      </c>
      <c r="X57" s="44"/>
      <c r="Y57" s="42"/>
      <c r="Z57" s="42"/>
      <c r="AA57" s="42"/>
    </row>
    <row r="58" spans="1:27" ht="14.25" thickBot="1">
      <c r="A58" s="11" t="s">
        <v>40</v>
      </c>
      <c r="B58" s="29">
        <v>24.9</v>
      </c>
      <c r="C58" s="63">
        <f>B58/Лист2!B59*100</f>
        <v>100.8097165991903</v>
      </c>
      <c r="D58" s="31">
        <f t="shared" si="0"/>
        <v>24.9</v>
      </c>
      <c r="E58" s="70">
        <v>1.4</v>
      </c>
      <c r="F58" s="70">
        <v>2.2</v>
      </c>
      <c r="G58" s="70">
        <v>2.4</v>
      </c>
      <c r="H58" s="70">
        <v>2.5</v>
      </c>
      <c r="I58" s="70">
        <v>0.4</v>
      </c>
      <c r="J58" s="70">
        <v>0.4</v>
      </c>
      <c r="K58" s="70">
        <v>2.2</v>
      </c>
      <c r="L58" s="70">
        <v>2.3</v>
      </c>
      <c r="M58" s="70">
        <v>1.6</v>
      </c>
      <c r="N58" s="70">
        <v>0.2</v>
      </c>
      <c r="O58" s="70">
        <v>2.3</v>
      </c>
      <c r="P58" s="70">
        <v>2.3</v>
      </c>
      <c r="Q58" s="75">
        <v>0.3</v>
      </c>
      <c r="R58" s="70">
        <v>1.2</v>
      </c>
      <c r="S58" s="70">
        <v>3.2</v>
      </c>
      <c r="T58" s="29"/>
      <c r="U58" s="29"/>
      <c r="V58" s="29"/>
      <c r="W58" s="43">
        <f t="shared" si="1"/>
        <v>21.7</v>
      </c>
      <c r="X58" s="44"/>
      <c r="Y58" s="42"/>
      <c r="Z58" s="42"/>
      <c r="AA58" s="42"/>
    </row>
    <row r="59" spans="1:27" ht="14.25" thickBot="1">
      <c r="A59" s="16" t="s">
        <v>87</v>
      </c>
      <c r="B59" s="29">
        <v>20.648</v>
      </c>
      <c r="C59" s="63">
        <f>B59/Лист2!B60*100</f>
        <v>100.72686472510854</v>
      </c>
      <c r="D59" s="31">
        <f t="shared" si="0"/>
        <v>20.648</v>
      </c>
      <c r="E59" s="73">
        <f aca="true" t="shared" si="6" ref="E59:S59">E58-E60-E61</f>
        <v>1.0999999999999999</v>
      </c>
      <c r="F59" s="73">
        <f t="shared" si="6"/>
        <v>1.9000000000000001</v>
      </c>
      <c r="G59" s="73">
        <f t="shared" si="6"/>
        <v>2.1</v>
      </c>
      <c r="H59" s="73">
        <f t="shared" si="6"/>
        <v>2.2</v>
      </c>
      <c r="I59" s="73">
        <f t="shared" si="6"/>
        <v>0.10000000000000003</v>
      </c>
      <c r="J59" s="73">
        <f t="shared" si="6"/>
        <v>0.2</v>
      </c>
      <c r="K59" s="73">
        <f t="shared" si="6"/>
        <v>1.8000000000000003</v>
      </c>
      <c r="L59" s="73">
        <f t="shared" si="6"/>
        <v>1.9999999999999998</v>
      </c>
      <c r="M59" s="73">
        <f t="shared" si="6"/>
        <v>1.4000000000000001</v>
      </c>
      <c r="N59" s="73">
        <f t="shared" si="6"/>
        <v>0</v>
      </c>
      <c r="O59" s="73">
        <f t="shared" si="6"/>
        <v>1.9999999999999998</v>
      </c>
      <c r="P59" s="73">
        <f t="shared" si="6"/>
        <v>1.9679999999999997</v>
      </c>
      <c r="Q59" s="73">
        <f t="shared" si="6"/>
        <v>0</v>
      </c>
      <c r="R59" s="73">
        <f t="shared" si="6"/>
        <v>1</v>
      </c>
      <c r="S59" s="73">
        <f t="shared" si="6"/>
        <v>2.88</v>
      </c>
      <c r="T59" s="29"/>
      <c r="U59" s="29"/>
      <c r="V59" s="29"/>
      <c r="W59" s="43">
        <f t="shared" si="1"/>
        <v>17.768</v>
      </c>
      <c r="X59" s="44"/>
      <c r="Y59" s="42"/>
      <c r="Z59" s="42"/>
      <c r="AA59" s="42"/>
    </row>
    <row r="60" spans="1:27" ht="28.5" thickBot="1">
      <c r="A60" s="16" t="s">
        <v>88</v>
      </c>
      <c r="B60" s="29">
        <v>0.152</v>
      </c>
      <c r="C60" s="63">
        <f>B60/Лист2!B61*100</f>
        <v>100.66225165562915</v>
      </c>
      <c r="D60" s="31">
        <f t="shared" si="0"/>
        <v>0.152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>
        <v>0.032</v>
      </c>
      <c r="Q60" s="74"/>
      <c r="R60" s="73"/>
      <c r="S60" s="73">
        <v>0.12</v>
      </c>
      <c r="T60" s="29"/>
      <c r="U60" s="29"/>
      <c r="V60" s="29"/>
      <c r="W60" s="43">
        <f t="shared" si="1"/>
        <v>0.032</v>
      </c>
      <c r="X60" s="44"/>
      <c r="Y60" s="42"/>
      <c r="Z60" s="42"/>
      <c r="AA60" s="42"/>
    </row>
    <row r="61" spans="1:27" ht="14.25" thickBot="1">
      <c r="A61" s="17" t="s">
        <v>91</v>
      </c>
      <c r="B61" s="29">
        <v>4.1</v>
      </c>
      <c r="C61" s="63">
        <f>B61/Лист2!B62*100</f>
        <v>101.23456790123457</v>
      </c>
      <c r="D61" s="31">
        <f t="shared" si="0"/>
        <v>4.1</v>
      </c>
      <c r="E61" s="70">
        <v>0.3</v>
      </c>
      <c r="F61" s="70">
        <v>0.3</v>
      </c>
      <c r="G61" s="70">
        <v>0.3</v>
      </c>
      <c r="H61" s="70">
        <v>0.3</v>
      </c>
      <c r="I61" s="70">
        <v>0.3</v>
      </c>
      <c r="J61" s="70">
        <v>0.2</v>
      </c>
      <c r="K61" s="70">
        <v>0.4</v>
      </c>
      <c r="L61" s="70">
        <v>0.3</v>
      </c>
      <c r="M61" s="70">
        <v>0.2</v>
      </c>
      <c r="N61" s="70">
        <v>0.2</v>
      </c>
      <c r="O61" s="70">
        <v>0.3</v>
      </c>
      <c r="P61" s="70">
        <v>0.3</v>
      </c>
      <c r="Q61" s="75">
        <v>0.3</v>
      </c>
      <c r="R61" s="70">
        <v>0.2</v>
      </c>
      <c r="S61" s="70">
        <v>0.2</v>
      </c>
      <c r="T61" s="29"/>
      <c r="U61" s="29"/>
      <c r="V61" s="29"/>
      <c r="W61" s="43">
        <f t="shared" si="1"/>
        <v>3.9</v>
      </c>
      <c r="X61" s="44"/>
      <c r="Y61" s="42"/>
      <c r="Z61" s="42"/>
      <c r="AA61" s="42"/>
    </row>
    <row r="62" spans="1:27" ht="14.25" thickBot="1">
      <c r="A62" s="11" t="s">
        <v>41</v>
      </c>
      <c r="B62" s="29">
        <v>51.6</v>
      </c>
      <c r="C62" s="63">
        <f>B62/Лист2!B63*100</f>
        <v>100.25841801542737</v>
      </c>
      <c r="D62" s="31">
        <f t="shared" si="0"/>
        <v>51.60000000000001</v>
      </c>
      <c r="E62" s="70">
        <f>E63+E64+E65</f>
        <v>3</v>
      </c>
      <c r="F62" s="70">
        <f>F63+F64+F65</f>
        <v>3.2</v>
      </c>
      <c r="G62" s="70">
        <f>G63+G65</f>
        <v>2.5</v>
      </c>
      <c r="H62" s="70">
        <f>H63+H65</f>
        <v>2.7</v>
      </c>
      <c r="I62" s="70">
        <f>I63+I65</f>
        <v>1.3</v>
      </c>
      <c r="J62" s="70">
        <f>J63+J65</f>
        <v>1</v>
      </c>
      <c r="K62" s="70">
        <f>K63+K64+K65</f>
        <v>1.5</v>
      </c>
      <c r="L62" s="70">
        <f>L63+L65</f>
        <v>3.6</v>
      </c>
      <c r="M62" s="70">
        <f>M63+M65</f>
        <v>3.3</v>
      </c>
      <c r="N62" s="70">
        <f>N63+N65</f>
        <v>0.5</v>
      </c>
      <c r="O62" s="70">
        <f>O63+O65</f>
        <v>2.6</v>
      </c>
      <c r="P62" s="70">
        <f>P63+P64+P65</f>
        <v>3.46</v>
      </c>
      <c r="Q62" s="70">
        <f>Q63+Q65</f>
        <v>0.4</v>
      </c>
      <c r="R62" s="70">
        <f>R63+R65</f>
        <v>3.6</v>
      </c>
      <c r="S62" s="70">
        <f>S63+S64+S65</f>
        <v>18.94</v>
      </c>
      <c r="T62" s="29"/>
      <c r="U62" s="29"/>
      <c r="V62" s="29"/>
      <c r="W62" s="43">
        <f t="shared" si="1"/>
        <v>32.660000000000004</v>
      </c>
      <c r="X62" s="44"/>
      <c r="Y62" s="42"/>
      <c r="Z62" s="42"/>
      <c r="AA62" s="42"/>
    </row>
    <row r="63" spans="1:27" ht="14.25" thickBot="1">
      <c r="A63" s="16" t="s">
        <v>87</v>
      </c>
      <c r="B63" s="29">
        <v>41.808</v>
      </c>
      <c r="C63" s="63">
        <f>B63/Лист2!B64*100</f>
        <v>100.74216867469879</v>
      </c>
      <c r="D63" s="31">
        <f t="shared" si="0"/>
        <v>41.80800000000001</v>
      </c>
      <c r="E63" s="73">
        <v>1.9</v>
      </c>
      <c r="F63" s="73">
        <v>2.1</v>
      </c>
      <c r="G63" s="73">
        <v>2</v>
      </c>
      <c r="H63" s="73">
        <v>2</v>
      </c>
      <c r="I63" s="73">
        <v>0.8</v>
      </c>
      <c r="J63" s="73">
        <v>0.5</v>
      </c>
      <c r="K63" s="73">
        <v>0.6</v>
      </c>
      <c r="L63" s="73">
        <v>3.1</v>
      </c>
      <c r="M63" s="73">
        <v>2.8</v>
      </c>
      <c r="N63" s="73">
        <v>0</v>
      </c>
      <c r="O63" s="73">
        <v>2</v>
      </c>
      <c r="P63" s="73">
        <v>2.8</v>
      </c>
      <c r="Q63" s="73">
        <v>0</v>
      </c>
      <c r="R63" s="73">
        <v>3.1</v>
      </c>
      <c r="S63" s="73">
        <v>18.108</v>
      </c>
      <c r="T63" s="29"/>
      <c r="U63" s="29"/>
      <c r="V63" s="29"/>
      <c r="W63" s="43">
        <f t="shared" si="1"/>
        <v>23.700000000000003</v>
      </c>
      <c r="X63" s="44"/>
      <c r="Y63" s="42"/>
      <c r="Z63" s="42"/>
      <c r="AA63" s="42"/>
    </row>
    <row r="64" spans="1:27" ht="28.5" thickBot="1">
      <c r="A64" s="16" t="s">
        <v>88</v>
      </c>
      <c r="B64" s="29">
        <v>0.15</v>
      </c>
      <c r="C64" s="63">
        <f>B64/Лист2!B65*100</f>
        <v>107.14285714285714</v>
      </c>
      <c r="D64" s="31">
        <f t="shared" si="0"/>
        <v>0.15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>
        <v>0.06</v>
      </c>
      <c r="Q64" s="74"/>
      <c r="R64" s="73"/>
      <c r="S64" s="73">
        <v>0.09</v>
      </c>
      <c r="T64" s="29"/>
      <c r="U64" s="29"/>
      <c r="V64" s="29"/>
      <c r="W64" s="43">
        <f t="shared" si="1"/>
        <v>0.06</v>
      </c>
      <c r="X64" s="44"/>
      <c r="Y64" s="42"/>
      <c r="Z64" s="42"/>
      <c r="AA64" s="42"/>
    </row>
    <row r="65" spans="1:27" ht="14.25" thickBot="1">
      <c r="A65" s="17" t="s">
        <v>91</v>
      </c>
      <c r="B65" s="29">
        <v>9.642</v>
      </c>
      <c r="C65" s="63">
        <f>B65/Лист2!B66*100</f>
        <v>98.11743156609342</v>
      </c>
      <c r="D65" s="31">
        <f t="shared" si="0"/>
        <v>9.642</v>
      </c>
      <c r="E65" s="70">
        <v>1.1</v>
      </c>
      <c r="F65" s="70">
        <v>1.1</v>
      </c>
      <c r="G65" s="70">
        <v>0.5</v>
      </c>
      <c r="H65" s="70">
        <v>0.7</v>
      </c>
      <c r="I65" s="70">
        <v>0.5</v>
      </c>
      <c r="J65" s="70">
        <v>0.5</v>
      </c>
      <c r="K65" s="70">
        <v>0.9</v>
      </c>
      <c r="L65" s="70">
        <v>0.5</v>
      </c>
      <c r="M65" s="70">
        <v>0.5</v>
      </c>
      <c r="N65" s="70">
        <v>0.5</v>
      </c>
      <c r="O65" s="70">
        <v>0.6</v>
      </c>
      <c r="P65" s="70">
        <v>0.6</v>
      </c>
      <c r="Q65" s="75">
        <v>0.4</v>
      </c>
      <c r="R65" s="70">
        <v>0.5</v>
      </c>
      <c r="S65" s="70">
        <v>0.742</v>
      </c>
      <c r="T65" s="29"/>
      <c r="U65" s="29"/>
      <c r="V65" s="29"/>
      <c r="W65" s="43">
        <f t="shared" si="1"/>
        <v>8.9</v>
      </c>
      <c r="X65" s="44"/>
      <c r="Y65" s="42"/>
      <c r="Z65" s="42"/>
      <c r="AA65" s="42"/>
    </row>
    <row r="66" spans="1:27" ht="14.25" thickBot="1">
      <c r="A66" s="11" t="s">
        <v>42</v>
      </c>
      <c r="B66" s="29">
        <v>17.8</v>
      </c>
      <c r="C66" s="63">
        <f>B66/Лист2!B67*100</f>
        <v>102.29885057471266</v>
      </c>
      <c r="D66" s="31">
        <f t="shared" si="0"/>
        <v>17.799999999999997</v>
      </c>
      <c r="E66" s="70">
        <v>1.3</v>
      </c>
      <c r="F66" s="70">
        <v>1.2</v>
      </c>
      <c r="G66" s="70">
        <v>1.1</v>
      </c>
      <c r="H66" s="70">
        <v>1.2</v>
      </c>
      <c r="I66" s="70">
        <v>1.2</v>
      </c>
      <c r="J66" s="70">
        <v>1.1</v>
      </c>
      <c r="K66" s="70">
        <v>1.1</v>
      </c>
      <c r="L66" s="70">
        <v>1.3</v>
      </c>
      <c r="M66" s="70">
        <v>1.2</v>
      </c>
      <c r="N66" s="70">
        <v>1.1</v>
      </c>
      <c r="O66" s="70">
        <v>1.2</v>
      </c>
      <c r="P66" s="70">
        <v>1.2</v>
      </c>
      <c r="Q66" s="75">
        <v>1.1</v>
      </c>
      <c r="R66" s="70">
        <v>1.2</v>
      </c>
      <c r="S66" s="70">
        <v>1.3</v>
      </c>
      <c r="T66" s="29"/>
      <c r="U66" s="29"/>
      <c r="V66" s="29"/>
      <c r="W66" s="43">
        <f t="shared" si="1"/>
        <v>16.499999999999996</v>
      </c>
      <c r="X66" s="44"/>
      <c r="Y66" s="42"/>
      <c r="Z66" s="42"/>
      <c r="AA66" s="42"/>
    </row>
    <row r="67" spans="1:27" ht="14.25" thickBot="1">
      <c r="A67" s="16" t="s">
        <v>87</v>
      </c>
      <c r="B67" s="29">
        <v>0</v>
      </c>
      <c r="C67" s="63" t="e">
        <f>B67/Лист2!B68*100</f>
        <v>#DIV/0!</v>
      </c>
      <c r="D67" s="31">
        <f t="shared" si="0"/>
        <v>0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4"/>
      <c r="R67" s="73"/>
      <c r="S67" s="73"/>
      <c r="T67" s="29"/>
      <c r="U67" s="29"/>
      <c r="V67" s="29"/>
      <c r="W67" s="43">
        <f t="shared" si="1"/>
        <v>0</v>
      </c>
      <c r="X67" s="44"/>
      <c r="Y67" s="42"/>
      <c r="Z67" s="42"/>
      <c r="AA67" s="42"/>
    </row>
    <row r="68" spans="1:27" ht="28.5" thickBot="1">
      <c r="A68" s="16" t="s">
        <v>88</v>
      </c>
      <c r="B68" s="29">
        <v>0.3</v>
      </c>
      <c r="C68" s="63">
        <f>B68/Лист2!B69*100</f>
        <v>100</v>
      </c>
      <c r="D68" s="31">
        <f t="shared" si="0"/>
        <v>0.30000000000000004</v>
      </c>
      <c r="E68" s="73">
        <v>0.1</v>
      </c>
      <c r="F68" s="73"/>
      <c r="G68" s="73"/>
      <c r="H68" s="73"/>
      <c r="I68" s="73"/>
      <c r="J68" s="73"/>
      <c r="K68" s="73"/>
      <c r="L68" s="73">
        <v>0.1</v>
      </c>
      <c r="M68" s="73"/>
      <c r="N68" s="73"/>
      <c r="O68" s="73">
        <v>0.1</v>
      </c>
      <c r="P68" s="73"/>
      <c r="Q68" s="74"/>
      <c r="R68" s="73"/>
      <c r="S68" s="73"/>
      <c r="T68" s="29"/>
      <c r="U68" s="29"/>
      <c r="V68" s="29"/>
      <c r="W68" s="43">
        <f t="shared" si="1"/>
        <v>0.30000000000000004</v>
      </c>
      <c r="X68" s="44"/>
      <c r="Y68" s="42"/>
      <c r="Z68" s="42"/>
      <c r="AA68" s="42"/>
    </row>
    <row r="69" spans="1:27" ht="14.25" thickBot="1">
      <c r="A69" s="17" t="s">
        <v>91</v>
      </c>
      <c r="B69" s="29">
        <v>17.5</v>
      </c>
      <c r="C69" s="63">
        <f>B69/Лист2!B70*100</f>
        <v>102.3391812865497</v>
      </c>
      <c r="D69" s="31">
        <f t="shared" si="0"/>
        <v>17.499999999999996</v>
      </c>
      <c r="E69" s="70">
        <v>1.2</v>
      </c>
      <c r="F69" s="70">
        <v>1.2</v>
      </c>
      <c r="G69" s="70">
        <v>1.2</v>
      </c>
      <c r="H69" s="70">
        <v>1.2</v>
      </c>
      <c r="I69" s="70">
        <v>1.2</v>
      </c>
      <c r="J69" s="70">
        <v>1.1</v>
      </c>
      <c r="K69" s="70">
        <v>1.1</v>
      </c>
      <c r="L69" s="70">
        <v>1.2</v>
      </c>
      <c r="M69" s="70">
        <v>1.2</v>
      </c>
      <c r="N69" s="70">
        <v>1.1</v>
      </c>
      <c r="O69" s="70">
        <v>1.1</v>
      </c>
      <c r="P69" s="70">
        <v>1.2</v>
      </c>
      <c r="Q69" s="70">
        <v>1.1</v>
      </c>
      <c r="R69" s="70">
        <v>1.1</v>
      </c>
      <c r="S69" s="70">
        <v>1.3</v>
      </c>
      <c r="T69" s="29"/>
      <c r="U69" s="29"/>
      <c r="V69" s="29"/>
      <c r="W69" s="43">
        <f t="shared" si="1"/>
        <v>16.199999999999996</v>
      </c>
      <c r="X69" s="44"/>
      <c r="Y69" s="42"/>
      <c r="Z69" s="42"/>
      <c r="AA69" s="42"/>
    </row>
    <row r="70" spans="1:27" ht="28.5" thickBot="1">
      <c r="A70" s="18" t="s">
        <v>67</v>
      </c>
      <c r="B70" s="29">
        <v>0.0085</v>
      </c>
      <c r="C70" s="63">
        <f>B70/Лист2!B71*100</f>
        <v>106.25</v>
      </c>
      <c r="D70" s="31">
        <f t="shared" si="0"/>
        <v>0.0085</v>
      </c>
      <c r="E70" s="73">
        <v>0.0003</v>
      </c>
      <c r="F70" s="73">
        <v>0.0022</v>
      </c>
      <c r="G70" s="73">
        <v>0</v>
      </c>
      <c r="H70" s="73">
        <v>0.00027</v>
      </c>
      <c r="I70" s="73">
        <v>0.00053</v>
      </c>
      <c r="J70" s="73"/>
      <c r="K70" s="73">
        <v>0.0004</v>
      </c>
      <c r="L70" s="73">
        <v>0.0016</v>
      </c>
      <c r="M70" s="73">
        <v>0</v>
      </c>
      <c r="N70" s="73">
        <v>0.0004</v>
      </c>
      <c r="O70" s="73">
        <v>0.0003</v>
      </c>
      <c r="P70" s="73">
        <v>0.00132</v>
      </c>
      <c r="Q70" s="74">
        <v>0.00118</v>
      </c>
      <c r="R70" s="73"/>
      <c r="S70" s="73"/>
      <c r="T70" s="29"/>
      <c r="U70" s="29"/>
      <c r="V70" s="29"/>
      <c r="W70" s="43">
        <f t="shared" si="1"/>
        <v>0.0085</v>
      </c>
      <c r="X70" s="44"/>
      <c r="Y70" s="42"/>
      <c r="Z70" s="42"/>
      <c r="AA70" s="42"/>
    </row>
    <row r="71" spans="1:27" ht="14.25" thickBot="1">
      <c r="A71" s="16" t="s">
        <v>87</v>
      </c>
      <c r="B71" s="29">
        <v>0</v>
      </c>
      <c r="C71" s="63" t="e">
        <f>B71/Лист2!B72*100</f>
        <v>#DIV/0!</v>
      </c>
      <c r="D71" s="31">
        <f t="shared" si="0"/>
        <v>0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4"/>
      <c r="R71" s="73"/>
      <c r="S71" s="73"/>
      <c r="T71" s="29"/>
      <c r="U71" s="29"/>
      <c r="V71" s="29"/>
      <c r="W71" s="43">
        <f t="shared" si="1"/>
        <v>0</v>
      </c>
      <c r="X71" s="44"/>
      <c r="Y71" s="42"/>
      <c r="Z71" s="42"/>
      <c r="AA71" s="42"/>
    </row>
    <row r="72" spans="1:27" ht="28.5" thickBot="1">
      <c r="A72" s="16" t="s">
        <v>88</v>
      </c>
      <c r="B72" s="29">
        <v>0.0085</v>
      </c>
      <c r="C72" s="63">
        <f>B72/Лист2!B73*100</f>
        <v>106.25</v>
      </c>
      <c r="D72" s="31">
        <f t="shared" si="0"/>
        <v>0.0085</v>
      </c>
      <c r="E72" s="73">
        <v>0.0003</v>
      </c>
      <c r="F72" s="73">
        <v>0.0022</v>
      </c>
      <c r="G72" s="73">
        <v>0</v>
      </c>
      <c r="H72" s="73">
        <v>0.00027</v>
      </c>
      <c r="I72" s="73">
        <v>0.00053</v>
      </c>
      <c r="J72" s="73"/>
      <c r="K72" s="73">
        <v>0.0004</v>
      </c>
      <c r="L72" s="73">
        <v>0.0016</v>
      </c>
      <c r="M72" s="73">
        <v>0</v>
      </c>
      <c r="N72" s="73">
        <v>0.0004</v>
      </c>
      <c r="O72" s="73">
        <v>0.0003</v>
      </c>
      <c r="P72" s="73">
        <v>0.00132</v>
      </c>
      <c r="Q72" s="74">
        <v>0.00118</v>
      </c>
      <c r="R72" s="73"/>
      <c r="S72" s="73"/>
      <c r="T72" s="29"/>
      <c r="U72" s="29"/>
      <c r="V72" s="29"/>
      <c r="W72" s="43">
        <f t="shared" si="1"/>
        <v>0.0085</v>
      </c>
      <c r="X72" s="44"/>
      <c r="Y72" s="42"/>
      <c r="Z72" s="42"/>
      <c r="AA72" s="42"/>
    </row>
    <row r="73" spans="1:27" ht="14.25" thickBot="1">
      <c r="A73" s="16" t="s">
        <v>91</v>
      </c>
      <c r="B73" s="29"/>
      <c r="C73" s="63" t="e">
        <f>B73/Лист2!B74*100</f>
        <v>#DIV/0!</v>
      </c>
      <c r="D73" s="31">
        <f t="shared" si="0"/>
        <v>0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4"/>
      <c r="S73" s="73"/>
      <c r="T73" s="29"/>
      <c r="U73" s="29"/>
      <c r="V73" s="29"/>
      <c r="W73" s="43">
        <f aca="true" t="shared" si="7" ref="W73:W136">E73+F73+G73+H73+I73+J73+K73+L73+M73+N73+O73+P73+Q73+R73</f>
        <v>0</v>
      </c>
      <c r="X73" s="44"/>
      <c r="Y73" s="42"/>
      <c r="Z73" s="42"/>
      <c r="AA73" s="42"/>
    </row>
    <row r="74" spans="1:27" ht="28.5" thickBot="1">
      <c r="A74" s="19" t="s">
        <v>85</v>
      </c>
      <c r="B74" s="29"/>
      <c r="C74" s="63"/>
      <c r="D74" s="31">
        <f t="shared" si="0"/>
        <v>0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4"/>
      <c r="S74" s="73"/>
      <c r="T74" s="29"/>
      <c r="U74" s="29"/>
      <c r="V74" s="29"/>
      <c r="W74" s="43">
        <f t="shared" si="7"/>
        <v>0</v>
      </c>
      <c r="X74" s="44"/>
      <c r="Y74" s="42"/>
      <c r="Z74" s="42"/>
      <c r="AA74" s="42"/>
    </row>
    <row r="75" spans="1:27" ht="14.25" thickBot="1">
      <c r="A75" s="7" t="s">
        <v>86</v>
      </c>
      <c r="B75" s="29">
        <v>24370</v>
      </c>
      <c r="C75" s="63">
        <f>B75/Лист2!B76*100</f>
        <v>103.57871472288338</v>
      </c>
      <c r="D75" s="31">
        <f t="shared" si="0"/>
        <v>24370</v>
      </c>
      <c r="E75" s="73">
        <f aca="true" t="shared" si="8" ref="E75:R75">E76+E77+E78</f>
        <v>1255</v>
      </c>
      <c r="F75" s="73">
        <f t="shared" si="8"/>
        <v>1305</v>
      </c>
      <c r="G75" s="73">
        <f t="shared" si="8"/>
        <v>875</v>
      </c>
      <c r="H75" s="73">
        <f t="shared" si="8"/>
        <v>2313</v>
      </c>
      <c r="I75" s="73">
        <f t="shared" si="8"/>
        <v>305</v>
      </c>
      <c r="J75" s="73">
        <f t="shared" si="8"/>
        <v>2270</v>
      </c>
      <c r="K75" s="73">
        <f t="shared" si="8"/>
        <v>540</v>
      </c>
      <c r="L75" s="73">
        <f t="shared" si="8"/>
        <v>1625</v>
      </c>
      <c r="M75" s="73">
        <f t="shared" si="8"/>
        <v>1195</v>
      </c>
      <c r="N75" s="73">
        <f t="shared" si="8"/>
        <v>135</v>
      </c>
      <c r="O75" s="73">
        <f t="shared" si="8"/>
        <v>730</v>
      </c>
      <c r="P75" s="73">
        <f t="shared" si="8"/>
        <v>226</v>
      </c>
      <c r="Q75" s="73">
        <f t="shared" si="8"/>
        <v>75</v>
      </c>
      <c r="R75" s="73">
        <f t="shared" si="8"/>
        <v>1145</v>
      </c>
      <c r="S75" s="73">
        <f>S76+S77+S78</f>
        <v>10376</v>
      </c>
      <c r="T75" s="29"/>
      <c r="U75" s="29"/>
      <c r="V75" s="29"/>
      <c r="W75" s="43">
        <f t="shared" si="7"/>
        <v>13994</v>
      </c>
      <c r="X75" s="44"/>
      <c r="Y75" s="42"/>
      <c r="Z75" s="42"/>
      <c r="AA75" s="42"/>
    </row>
    <row r="76" spans="1:27" ht="14.25" thickBot="1">
      <c r="A76" s="16" t="s">
        <v>87</v>
      </c>
      <c r="B76" s="29">
        <v>21139</v>
      </c>
      <c r="C76" s="63">
        <f>B76/Лист2!B77*100</f>
        <v>104.0971093711528</v>
      </c>
      <c r="D76" s="31">
        <f t="shared" si="0"/>
        <v>21139</v>
      </c>
      <c r="E76" s="73">
        <v>710</v>
      </c>
      <c r="F76" s="73">
        <v>660</v>
      </c>
      <c r="G76" s="73">
        <v>690</v>
      </c>
      <c r="H76" s="73">
        <v>2220</v>
      </c>
      <c r="I76" s="73">
        <v>90</v>
      </c>
      <c r="J76" s="73">
        <v>2260</v>
      </c>
      <c r="K76" s="73">
        <v>490</v>
      </c>
      <c r="L76" s="73">
        <v>1350</v>
      </c>
      <c r="M76" s="73">
        <v>880</v>
      </c>
      <c r="N76" s="73"/>
      <c r="O76" s="73">
        <v>340</v>
      </c>
      <c r="P76" s="73">
        <v>65</v>
      </c>
      <c r="Q76" s="74"/>
      <c r="R76" s="73">
        <v>1110</v>
      </c>
      <c r="S76" s="73">
        <v>10274</v>
      </c>
      <c r="T76" s="29"/>
      <c r="U76" s="29"/>
      <c r="V76" s="29"/>
      <c r="W76" s="43">
        <f t="shared" si="7"/>
        <v>10865</v>
      </c>
      <c r="X76" s="44"/>
      <c r="Y76" s="42"/>
      <c r="Z76" s="42"/>
      <c r="AA76" s="42"/>
    </row>
    <row r="77" spans="1:27" ht="28.5" thickBot="1">
      <c r="A77" s="16" t="s">
        <v>88</v>
      </c>
      <c r="B77" s="29">
        <v>61</v>
      </c>
      <c r="C77" s="63">
        <f>B77/Лист2!B78*100</f>
        <v>100</v>
      </c>
      <c r="D77" s="31">
        <f t="shared" si="0"/>
        <v>61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>
        <v>6</v>
      </c>
      <c r="Q77" s="74"/>
      <c r="R77" s="73"/>
      <c r="S77" s="73">
        <v>55</v>
      </c>
      <c r="T77" s="29"/>
      <c r="U77" s="29"/>
      <c r="V77" s="29"/>
      <c r="W77" s="43">
        <f t="shared" si="7"/>
        <v>6</v>
      </c>
      <c r="X77" s="44"/>
      <c r="Y77" s="42"/>
      <c r="Z77" s="42"/>
      <c r="AA77" s="42"/>
    </row>
    <row r="78" spans="1:27" ht="14.25" thickBot="1">
      <c r="A78" s="16" t="s">
        <v>91</v>
      </c>
      <c r="B78" s="29">
        <v>3170</v>
      </c>
      <c r="C78" s="63">
        <f>B78/Лист2!B79*100</f>
        <v>100.31645569620254</v>
      </c>
      <c r="D78" s="31">
        <f t="shared" si="0"/>
        <v>3170</v>
      </c>
      <c r="E78" s="73">
        <v>545</v>
      </c>
      <c r="F78" s="73">
        <v>645</v>
      </c>
      <c r="G78" s="73">
        <v>185</v>
      </c>
      <c r="H78" s="73">
        <v>93</v>
      </c>
      <c r="I78" s="73">
        <v>215</v>
      </c>
      <c r="J78" s="73">
        <v>10</v>
      </c>
      <c r="K78" s="73">
        <v>50</v>
      </c>
      <c r="L78" s="73">
        <v>275</v>
      </c>
      <c r="M78" s="73">
        <v>315</v>
      </c>
      <c r="N78" s="73">
        <v>135</v>
      </c>
      <c r="O78" s="73">
        <v>390</v>
      </c>
      <c r="P78" s="73">
        <v>155</v>
      </c>
      <c r="Q78" s="74">
        <v>75</v>
      </c>
      <c r="R78" s="73">
        <v>35</v>
      </c>
      <c r="S78" s="73">
        <v>47</v>
      </c>
      <c r="T78" s="29"/>
      <c r="U78" s="29"/>
      <c r="V78" s="29"/>
      <c r="W78" s="43">
        <f t="shared" si="7"/>
        <v>3123</v>
      </c>
      <c r="X78" s="44"/>
      <c r="Y78" s="42"/>
      <c r="Z78" s="42"/>
      <c r="AA78" s="42"/>
    </row>
    <row r="79" spans="1:27" ht="28.5" thickBot="1">
      <c r="A79" s="20" t="s">
        <v>92</v>
      </c>
      <c r="B79" s="29">
        <v>8851</v>
      </c>
      <c r="C79" s="63">
        <f>B79/Лист2!B80*100</f>
        <v>101.36280348144754</v>
      </c>
      <c r="D79" s="31">
        <f t="shared" si="0"/>
        <v>8851</v>
      </c>
      <c r="E79" s="73">
        <v>890</v>
      </c>
      <c r="F79" s="73">
        <v>590</v>
      </c>
      <c r="G79" s="73">
        <v>330</v>
      </c>
      <c r="H79" s="73">
        <v>970</v>
      </c>
      <c r="I79" s="73">
        <v>180</v>
      </c>
      <c r="J79" s="73">
        <v>275</v>
      </c>
      <c r="K79" s="73">
        <v>250</v>
      </c>
      <c r="L79" s="73">
        <v>745</v>
      </c>
      <c r="M79" s="73">
        <v>485</v>
      </c>
      <c r="N79" s="73">
        <v>50</v>
      </c>
      <c r="O79" s="73">
        <v>420</v>
      </c>
      <c r="P79" s="73">
        <v>130</v>
      </c>
      <c r="Q79" s="73">
        <f>Q80+Q81+Q82</f>
        <v>25</v>
      </c>
      <c r="R79" s="73">
        <v>640</v>
      </c>
      <c r="S79" s="73">
        <v>2871</v>
      </c>
      <c r="T79" s="29"/>
      <c r="U79" s="29"/>
      <c r="V79" s="29"/>
      <c r="W79" s="43">
        <f t="shared" si="7"/>
        <v>5980</v>
      </c>
      <c r="X79" s="44"/>
      <c r="Y79" s="42"/>
      <c r="Z79" s="42"/>
      <c r="AA79" s="42"/>
    </row>
    <row r="80" spans="1:27" ht="14.25" thickBot="1">
      <c r="A80" s="21" t="s">
        <v>87</v>
      </c>
      <c r="B80" s="29">
        <v>7255</v>
      </c>
      <c r="C80" s="63">
        <f>B80/Лист2!B81*100</f>
        <v>101.52532885530367</v>
      </c>
      <c r="D80" s="31">
        <f aca="true" t="shared" si="9" ref="D80:D142">E80+F80+G80+H80+I80+J80+K80+L80+M80+N80+O80+P80+Q80+R80+S80</f>
        <v>7255</v>
      </c>
      <c r="E80" s="73">
        <f>E79-E81-E82</f>
        <v>550</v>
      </c>
      <c r="F80" s="73">
        <f aca="true" t="shared" si="10" ref="F80:S80">F79-F81-F82</f>
        <v>270</v>
      </c>
      <c r="G80" s="73">
        <f t="shared" si="10"/>
        <v>280</v>
      </c>
      <c r="H80" s="73">
        <f t="shared" si="10"/>
        <v>925</v>
      </c>
      <c r="I80" s="73">
        <f t="shared" si="10"/>
        <v>80</v>
      </c>
      <c r="J80" s="73">
        <f t="shared" si="10"/>
        <v>263</v>
      </c>
      <c r="K80" s="73">
        <f t="shared" si="10"/>
        <v>238</v>
      </c>
      <c r="L80" s="73">
        <f t="shared" si="10"/>
        <v>500</v>
      </c>
      <c r="M80" s="73">
        <f t="shared" si="10"/>
        <v>400</v>
      </c>
      <c r="N80" s="73">
        <f t="shared" si="10"/>
        <v>10</v>
      </c>
      <c r="O80" s="73">
        <f t="shared" si="10"/>
        <v>240</v>
      </c>
      <c r="P80" s="73">
        <f t="shared" si="10"/>
        <v>43</v>
      </c>
      <c r="Q80" s="73">
        <v>0</v>
      </c>
      <c r="R80" s="73">
        <f t="shared" si="10"/>
        <v>625</v>
      </c>
      <c r="S80" s="73">
        <f t="shared" si="10"/>
        <v>2831</v>
      </c>
      <c r="T80" s="29"/>
      <c r="U80" s="29"/>
      <c r="V80" s="29"/>
      <c r="W80" s="43">
        <f t="shared" si="7"/>
        <v>4424</v>
      </c>
      <c r="X80" s="44"/>
      <c r="Y80" s="42"/>
      <c r="Z80" s="42"/>
      <c r="AA80" s="42"/>
    </row>
    <row r="81" spans="1:27" ht="28.5" thickBot="1">
      <c r="A81" s="21" t="s">
        <v>88</v>
      </c>
      <c r="B81" s="29">
        <v>26</v>
      </c>
      <c r="C81" s="63">
        <f>B81/Лист2!B82*100</f>
        <v>100</v>
      </c>
      <c r="D81" s="31">
        <f t="shared" si="9"/>
        <v>26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>
        <v>2</v>
      </c>
      <c r="Q81" s="74"/>
      <c r="R81" s="73"/>
      <c r="S81" s="73">
        <v>24</v>
      </c>
      <c r="T81" s="29"/>
      <c r="U81" s="29"/>
      <c r="V81" s="29"/>
      <c r="W81" s="43">
        <f t="shared" si="7"/>
        <v>2</v>
      </c>
      <c r="X81" s="44"/>
      <c r="Y81" s="42"/>
      <c r="Z81" s="42"/>
      <c r="AA81" s="42"/>
    </row>
    <row r="82" spans="1:27" ht="14.25" thickBot="1">
      <c r="A82" s="21" t="s">
        <v>91</v>
      </c>
      <c r="B82" s="29">
        <v>1570</v>
      </c>
      <c r="C82" s="63">
        <f>B82/Лист2!B83*100</f>
        <v>100.64102564102564</v>
      </c>
      <c r="D82" s="31">
        <f t="shared" si="9"/>
        <v>1570</v>
      </c>
      <c r="E82" s="73">
        <v>340</v>
      </c>
      <c r="F82" s="73">
        <v>320</v>
      </c>
      <c r="G82" s="73">
        <v>50</v>
      </c>
      <c r="H82" s="73">
        <v>45</v>
      </c>
      <c r="I82" s="73">
        <v>100</v>
      </c>
      <c r="J82" s="73">
        <v>12</v>
      </c>
      <c r="K82" s="73">
        <v>12</v>
      </c>
      <c r="L82" s="73">
        <v>245</v>
      </c>
      <c r="M82" s="73">
        <v>85</v>
      </c>
      <c r="N82" s="73">
        <v>40</v>
      </c>
      <c r="O82" s="73">
        <v>180</v>
      </c>
      <c r="P82" s="73">
        <v>85</v>
      </c>
      <c r="Q82" s="74">
        <v>25</v>
      </c>
      <c r="R82" s="73">
        <v>15</v>
      </c>
      <c r="S82" s="73">
        <v>16</v>
      </c>
      <c r="T82" s="29"/>
      <c r="U82" s="29"/>
      <c r="V82" s="29"/>
      <c r="W82" s="43">
        <f t="shared" si="7"/>
        <v>1554</v>
      </c>
      <c r="X82" s="44"/>
      <c r="Y82" s="42"/>
      <c r="Z82" s="42"/>
      <c r="AA82" s="42"/>
    </row>
    <row r="83" spans="1:27" ht="14.25" thickBot="1">
      <c r="A83" s="7" t="s">
        <v>93</v>
      </c>
      <c r="B83" s="29">
        <v>76047</v>
      </c>
      <c r="C83" s="63">
        <f>B83/Лист2!B84*100</f>
        <v>103.65428127470491</v>
      </c>
      <c r="D83" s="31">
        <f t="shared" si="9"/>
        <v>76047</v>
      </c>
      <c r="E83" s="73">
        <v>280</v>
      </c>
      <c r="F83" s="73">
        <f aca="true" t="shared" si="11" ref="F83:S83">F84+F85+F86</f>
        <v>572</v>
      </c>
      <c r="G83" s="73">
        <f t="shared" si="11"/>
        <v>6772</v>
      </c>
      <c r="H83" s="73">
        <f t="shared" si="11"/>
        <v>3768</v>
      </c>
      <c r="I83" s="73">
        <f t="shared" si="11"/>
        <v>1627</v>
      </c>
      <c r="J83" s="73">
        <f t="shared" si="11"/>
        <v>1070</v>
      </c>
      <c r="K83" s="73">
        <f t="shared" si="11"/>
        <v>370</v>
      </c>
      <c r="L83" s="73">
        <f t="shared" si="11"/>
        <v>14220</v>
      </c>
      <c r="M83" s="73">
        <f t="shared" si="11"/>
        <v>1160</v>
      </c>
      <c r="N83" s="73">
        <f t="shared" si="11"/>
        <v>137</v>
      </c>
      <c r="O83" s="73">
        <f t="shared" si="11"/>
        <v>177</v>
      </c>
      <c r="P83" s="73">
        <f t="shared" si="11"/>
        <v>5482</v>
      </c>
      <c r="Q83" s="73">
        <f t="shared" si="11"/>
        <v>257</v>
      </c>
      <c r="R83" s="73">
        <f t="shared" si="11"/>
        <v>1627</v>
      </c>
      <c r="S83" s="73">
        <f t="shared" si="11"/>
        <v>38528</v>
      </c>
      <c r="T83" s="29"/>
      <c r="U83" s="29"/>
      <c r="V83" s="29"/>
      <c r="W83" s="43">
        <f t="shared" si="7"/>
        <v>37519</v>
      </c>
      <c r="X83" s="44"/>
      <c r="Y83" s="42"/>
      <c r="Z83" s="42"/>
      <c r="AA83" s="42"/>
    </row>
    <row r="84" spans="1:27" ht="14.25" thickBot="1">
      <c r="A84" s="16" t="s">
        <v>87</v>
      </c>
      <c r="B84" s="29">
        <v>69592</v>
      </c>
      <c r="C84" s="63">
        <f>B84/Лист2!B85*100</f>
        <v>103.92604871346862</v>
      </c>
      <c r="D84" s="31">
        <f t="shared" si="9"/>
        <v>69592</v>
      </c>
      <c r="E84" s="73"/>
      <c r="F84" s="73"/>
      <c r="G84" s="73">
        <v>6300</v>
      </c>
      <c r="H84" s="73">
        <v>3400</v>
      </c>
      <c r="I84" s="73">
        <v>1300</v>
      </c>
      <c r="J84" s="73"/>
      <c r="K84" s="73"/>
      <c r="L84" s="73">
        <v>13650</v>
      </c>
      <c r="M84" s="73">
        <v>400</v>
      </c>
      <c r="N84" s="73"/>
      <c r="O84" s="73"/>
      <c r="P84" s="73">
        <v>5250</v>
      </c>
      <c r="Q84" s="74"/>
      <c r="R84" s="73">
        <v>1350</v>
      </c>
      <c r="S84" s="73">
        <v>37942</v>
      </c>
      <c r="T84" s="29"/>
      <c r="U84" s="29"/>
      <c r="V84" s="29"/>
      <c r="W84" s="43">
        <f t="shared" si="7"/>
        <v>31650</v>
      </c>
      <c r="X84" s="44"/>
      <c r="Y84" s="42"/>
      <c r="Z84" s="42"/>
      <c r="AA84" s="42"/>
    </row>
    <row r="85" spans="1:27" ht="28.5" thickBot="1">
      <c r="A85" s="16" t="s">
        <v>88</v>
      </c>
      <c r="B85" s="29">
        <v>1170</v>
      </c>
      <c r="C85" s="63">
        <f>B85/Лист2!B86*100</f>
        <v>100.60189165950129</v>
      </c>
      <c r="D85" s="31">
        <f t="shared" si="9"/>
        <v>1170</v>
      </c>
      <c r="E85" s="73"/>
      <c r="F85" s="73"/>
      <c r="G85" s="73"/>
      <c r="H85" s="73"/>
      <c r="I85" s="73"/>
      <c r="J85" s="73">
        <v>1000</v>
      </c>
      <c r="K85" s="73"/>
      <c r="L85" s="73"/>
      <c r="M85" s="73"/>
      <c r="N85" s="73"/>
      <c r="O85" s="73"/>
      <c r="P85" s="73">
        <v>4</v>
      </c>
      <c r="Q85" s="74"/>
      <c r="R85" s="73"/>
      <c r="S85" s="73">
        <v>166</v>
      </c>
      <c r="T85" s="29"/>
      <c r="U85" s="29"/>
      <c r="V85" s="29"/>
      <c r="W85" s="43">
        <f t="shared" si="7"/>
        <v>1004</v>
      </c>
      <c r="X85" s="44"/>
      <c r="Y85" s="42"/>
      <c r="Z85" s="42"/>
      <c r="AA85" s="42"/>
    </row>
    <row r="86" spans="1:27" ht="14.25" thickBot="1">
      <c r="A86" s="16" t="s">
        <v>91</v>
      </c>
      <c r="B86" s="29">
        <v>5285</v>
      </c>
      <c r="C86" s="63">
        <f>B86/Лист2!B87*100</f>
        <v>100.8587786259542</v>
      </c>
      <c r="D86" s="31">
        <f t="shared" si="9"/>
        <v>5285</v>
      </c>
      <c r="E86" s="73">
        <v>280</v>
      </c>
      <c r="F86" s="73">
        <v>572</v>
      </c>
      <c r="G86" s="73">
        <v>472</v>
      </c>
      <c r="H86" s="73">
        <v>368</v>
      </c>
      <c r="I86" s="73">
        <v>327</v>
      </c>
      <c r="J86" s="73">
        <v>70</v>
      </c>
      <c r="K86" s="73">
        <v>370</v>
      </c>
      <c r="L86" s="73">
        <v>570</v>
      </c>
      <c r="M86" s="73">
        <v>760</v>
      </c>
      <c r="N86" s="73">
        <v>137</v>
      </c>
      <c r="O86" s="73">
        <v>177</v>
      </c>
      <c r="P86" s="73">
        <v>228</v>
      </c>
      <c r="Q86" s="74">
        <v>257</v>
      </c>
      <c r="R86" s="73">
        <v>277</v>
      </c>
      <c r="S86" s="73">
        <v>420</v>
      </c>
      <c r="T86" s="29"/>
      <c r="U86" s="29"/>
      <c r="V86" s="29"/>
      <c r="W86" s="43">
        <f t="shared" si="7"/>
        <v>4865</v>
      </c>
      <c r="X86" s="44"/>
      <c r="Y86" s="42"/>
      <c r="Z86" s="42"/>
      <c r="AA86" s="42"/>
    </row>
    <row r="87" spans="1:27" ht="14.25" thickBot="1">
      <c r="A87" s="7" t="s">
        <v>94</v>
      </c>
      <c r="B87" s="29">
        <v>2720</v>
      </c>
      <c r="C87" s="63">
        <f>B87/Лист2!B88*100</f>
        <v>101.87265917602997</v>
      </c>
      <c r="D87" s="31">
        <f t="shared" si="9"/>
        <v>2720</v>
      </c>
      <c r="E87" s="73">
        <v>140</v>
      </c>
      <c r="F87" s="73">
        <v>440</v>
      </c>
      <c r="G87" s="73">
        <v>230</v>
      </c>
      <c r="H87" s="73">
        <v>120</v>
      </c>
      <c r="I87" s="73">
        <v>115</v>
      </c>
      <c r="J87" s="73"/>
      <c r="K87" s="73">
        <v>115</v>
      </c>
      <c r="L87" s="73">
        <v>105</v>
      </c>
      <c r="M87" s="73">
        <v>280</v>
      </c>
      <c r="N87" s="73">
        <v>100</v>
      </c>
      <c r="O87" s="73">
        <v>260</v>
      </c>
      <c r="P87" s="73">
        <v>210</v>
      </c>
      <c r="Q87" s="74">
        <v>120</v>
      </c>
      <c r="R87" s="73">
        <v>105</v>
      </c>
      <c r="S87" s="73">
        <v>380</v>
      </c>
      <c r="T87" s="29"/>
      <c r="U87" s="29"/>
      <c r="V87" s="29"/>
      <c r="W87" s="43">
        <f t="shared" si="7"/>
        <v>2340</v>
      </c>
      <c r="X87" s="44"/>
      <c r="Y87" s="42"/>
      <c r="Z87" s="42"/>
      <c r="AA87" s="42"/>
    </row>
    <row r="88" spans="1:27" ht="14.25" thickBot="1">
      <c r="A88" s="7" t="s">
        <v>95</v>
      </c>
      <c r="B88" s="29">
        <v>698.3</v>
      </c>
      <c r="C88" s="63">
        <f>B88/Лист2!B89*100</f>
        <v>116.63604476365457</v>
      </c>
      <c r="D88" s="31">
        <f t="shared" si="9"/>
        <v>698.3</v>
      </c>
      <c r="E88" s="73">
        <v>23</v>
      </c>
      <c r="F88" s="73">
        <v>46</v>
      </c>
      <c r="G88" s="73">
        <v>12</v>
      </c>
      <c r="H88" s="73">
        <v>9</v>
      </c>
      <c r="I88" s="73">
        <v>18</v>
      </c>
      <c r="J88" s="73">
        <v>1</v>
      </c>
      <c r="K88" s="73">
        <v>6</v>
      </c>
      <c r="L88" s="73">
        <v>12</v>
      </c>
      <c r="M88" s="73">
        <v>115</v>
      </c>
      <c r="N88" s="73">
        <v>8</v>
      </c>
      <c r="O88" s="73">
        <v>25</v>
      </c>
      <c r="P88" s="73">
        <v>18</v>
      </c>
      <c r="Q88" s="74">
        <v>24</v>
      </c>
      <c r="R88" s="73">
        <v>7</v>
      </c>
      <c r="S88" s="73">
        <v>374.3</v>
      </c>
      <c r="T88" s="29"/>
      <c r="U88" s="29"/>
      <c r="V88" s="29"/>
      <c r="W88" s="43">
        <f t="shared" si="7"/>
        <v>324</v>
      </c>
      <c r="X88" s="44"/>
      <c r="Y88" s="42"/>
      <c r="Z88" s="42"/>
      <c r="AA88" s="42"/>
    </row>
    <row r="89" spans="1:27" ht="14.25" thickBot="1">
      <c r="A89" s="11"/>
      <c r="B89" s="29"/>
      <c r="C89" s="63" t="e">
        <f>B89/Лист2!B90*100</f>
        <v>#DIV/0!</v>
      </c>
      <c r="D89" s="31"/>
      <c r="E89" s="29"/>
      <c r="F89" s="41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43">
        <f t="shared" si="7"/>
        <v>0</v>
      </c>
      <c r="X89" s="44"/>
      <c r="Y89" s="42"/>
      <c r="Z89" s="42"/>
      <c r="AA89" s="42"/>
    </row>
    <row r="90" spans="1:27" ht="14.25" thickBot="1">
      <c r="A90" s="152" t="s">
        <v>59</v>
      </c>
      <c r="B90" s="153">
        <v>6226600</v>
      </c>
      <c r="C90" s="164">
        <f>B90/Лист2!B91*100</f>
        <v>110.25019034297148</v>
      </c>
      <c r="D90" s="165">
        <f t="shared" si="9"/>
        <v>6226598.87</v>
      </c>
      <c r="E90" s="162">
        <v>8524.63</v>
      </c>
      <c r="F90" s="162">
        <v>7672.17</v>
      </c>
      <c r="G90" s="162">
        <v>711.89</v>
      </c>
      <c r="H90" s="162">
        <v>10775.95</v>
      </c>
      <c r="I90" s="162">
        <v>360.47</v>
      </c>
      <c r="J90" s="162">
        <v>4983.26</v>
      </c>
      <c r="K90" s="162">
        <v>592.09</v>
      </c>
      <c r="L90" s="162">
        <v>3555.99</v>
      </c>
      <c r="M90" s="162">
        <v>56385.53</v>
      </c>
      <c r="N90" s="162">
        <v>210.68</v>
      </c>
      <c r="O90" s="162">
        <v>4727.4</v>
      </c>
      <c r="P90" s="162">
        <v>3830.17</v>
      </c>
      <c r="Q90" s="162">
        <v>2508.68</v>
      </c>
      <c r="R90" s="162">
        <v>6269.96</v>
      </c>
      <c r="S90" s="163">
        <v>6115490</v>
      </c>
      <c r="T90" s="29"/>
      <c r="U90" s="29"/>
      <c r="V90" s="29"/>
      <c r="W90" s="43">
        <f t="shared" si="7"/>
        <v>111108.86999999998</v>
      </c>
      <c r="X90" s="44"/>
      <c r="Y90" s="118"/>
      <c r="Z90" s="118"/>
      <c r="AA90" s="118"/>
    </row>
    <row r="91" spans="1:27" ht="14.25" thickBot="1">
      <c r="A91" s="152" t="s">
        <v>60</v>
      </c>
      <c r="B91" s="153">
        <v>113900</v>
      </c>
      <c r="C91" s="164">
        <f>B91/Лист2!B92*100</f>
        <v>114.93440968718467</v>
      </c>
      <c r="D91" s="165">
        <f t="shared" si="9"/>
        <v>113809.09</v>
      </c>
      <c r="E91" s="162">
        <v>556.21</v>
      </c>
      <c r="F91" s="162">
        <v>524.58</v>
      </c>
      <c r="G91" s="162">
        <v>794.58</v>
      </c>
      <c r="H91" s="162">
        <v>5518.9</v>
      </c>
      <c r="I91" s="162">
        <v>0</v>
      </c>
      <c r="J91" s="162">
        <v>770.69</v>
      </c>
      <c r="K91" s="162">
        <v>2622.19</v>
      </c>
      <c r="L91" s="162">
        <v>3301.63</v>
      </c>
      <c r="M91" s="162">
        <v>8731.9</v>
      </c>
      <c r="N91" s="162">
        <v>939.6</v>
      </c>
      <c r="O91" s="162">
        <v>1436.95</v>
      </c>
      <c r="P91" s="162">
        <v>1149.91</v>
      </c>
      <c r="Q91" s="162">
        <v>0</v>
      </c>
      <c r="R91" s="162">
        <v>401.95</v>
      </c>
      <c r="S91" s="163">
        <v>87060</v>
      </c>
      <c r="T91" s="29"/>
      <c r="U91" s="29"/>
      <c r="V91" s="29"/>
      <c r="W91" s="43">
        <f t="shared" si="7"/>
        <v>26749.09</v>
      </c>
      <c r="X91" s="44"/>
      <c r="Y91" s="118"/>
      <c r="Z91" s="118"/>
      <c r="AA91" s="118"/>
    </row>
    <row r="92" spans="1:27" ht="14.25" thickBot="1">
      <c r="A92" s="152" t="s">
        <v>61</v>
      </c>
      <c r="B92" s="153">
        <v>1425900</v>
      </c>
      <c r="C92" s="164">
        <f>B92/Лист2!B93*100</f>
        <v>112.82639658173761</v>
      </c>
      <c r="D92" s="165">
        <f t="shared" si="9"/>
        <v>1425926</v>
      </c>
      <c r="E92" s="160">
        <v>10506.5</v>
      </c>
      <c r="F92" s="160">
        <v>8799.2</v>
      </c>
      <c r="G92" s="160">
        <v>7617.2</v>
      </c>
      <c r="H92" s="160">
        <v>17073.1</v>
      </c>
      <c r="I92" s="160">
        <v>3939.9</v>
      </c>
      <c r="J92" s="160">
        <v>12870.5</v>
      </c>
      <c r="K92" s="160">
        <v>4333.9</v>
      </c>
      <c r="L92" s="160">
        <v>9193.2</v>
      </c>
      <c r="M92" s="160">
        <v>26266.2</v>
      </c>
      <c r="N92" s="160">
        <v>1970</v>
      </c>
      <c r="O92" s="160">
        <v>10506.5</v>
      </c>
      <c r="P92" s="160">
        <v>3283.3</v>
      </c>
      <c r="Q92" s="160">
        <v>2626.6</v>
      </c>
      <c r="R92" s="160">
        <v>3939.9</v>
      </c>
      <c r="S92" s="163">
        <v>1303000</v>
      </c>
      <c r="T92" s="29"/>
      <c r="U92" s="29"/>
      <c r="V92" s="29"/>
      <c r="W92" s="43">
        <f t="shared" si="7"/>
        <v>122926</v>
      </c>
      <c r="X92" s="44"/>
      <c r="Y92" s="118"/>
      <c r="Z92" s="118"/>
      <c r="AA92" s="118"/>
    </row>
    <row r="93" spans="1:27" ht="42" thickBot="1">
      <c r="A93" s="22" t="s">
        <v>62</v>
      </c>
      <c r="B93" s="29">
        <v>19100</v>
      </c>
      <c r="C93" s="63">
        <f>B93/Лист2!B94*100</f>
        <v>113.69047619047619</v>
      </c>
      <c r="D93" s="31">
        <f t="shared" si="9"/>
        <v>19100</v>
      </c>
      <c r="E93" s="29"/>
      <c r="F93" s="41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>
        <v>19100</v>
      </c>
      <c r="T93" s="29"/>
      <c r="U93" s="29"/>
      <c r="V93" s="29"/>
      <c r="W93" s="43">
        <f t="shared" si="7"/>
        <v>0</v>
      </c>
      <c r="X93" s="44"/>
      <c r="Y93" s="118"/>
      <c r="Z93" s="118"/>
      <c r="AA93" s="118"/>
    </row>
    <row r="94" spans="1:27" ht="28.5" thickBot="1">
      <c r="A94" s="22" t="s">
        <v>63</v>
      </c>
      <c r="B94" s="29">
        <v>898700</v>
      </c>
      <c r="C94" s="63">
        <f>B94/Лист2!B95*100</f>
        <v>110.12130866315401</v>
      </c>
      <c r="D94" s="31">
        <f t="shared" si="9"/>
        <v>898700</v>
      </c>
      <c r="E94" s="29">
        <v>600</v>
      </c>
      <c r="F94" s="41">
        <v>500</v>
      </c>
      <c r="G94" s="29">
        <v>520</v>
      </c>
      <c r="H94" s="29">
        <v>2500</v>
      </c>
      <c r="I94" s="29">
        <v>230</v>
      </c>
      <c r="J94" s="29">
        <v>1200</v>
      </c>
      <c r="K94" s="29">
        <v>260</v>
      </c>
      <c r="L94" s="29">
        <v>800</v>
      </c>
      <c r="M94" s="29">
        <v>10200</v>
      </c>
      <c r="N94" s="29">
        <v>180</v>
      </c>
      <c r="O94" s="29">
        <v>560</v>
      </c>
      <c r="P94" s="29">
        <v>500</v>
      </c>
      <c r="Q94" s="29">
        <v>420</v>
      </c>
      <c r="R94" s="29">
        <v>530</v>
      </c>
      <c r="S94" s="29">
        <v>879700</v>
      </c>
      <c r="T94" s="29"/>
      <c r="U94" s="29"/>
      <c r="V94" s="29"/>
      <c r="W94" s="43">
        <f t="shared" si="7"/>
        <v>19000</v>
      </c>
      <c r="X94" s="44"/>
      <c r="Y94" s="118"/>
      <c r="Z94" s="118"/>
      <c r="AA94" s="118"/>
    </row>
    <row r="95" spans="1:27" ht="28.5" thickBot="1">
      <c r="A95" s="22" t="s">
        <v>64</v>
      </c>
      <c r="B95" s="29">
        <v>2260300</v>
      </c>
      <c r="C95" s="63">
        <f>B95/Лист2!B96*100</f>
        <v>122.07939508506615</v>
      </c>
      <c r="D95" s="31">
        <f t="shared" si="9"/>
        <v>2260300</v>
      </c>
      <c r="E95" s="29">
        <v>7200</v>
      </c>
      <c r="F95" s="41">
        <v>21200</v>
      </c>
      <c r="G95" s="29">
        <v>34400</v>
      </c>
      <c r="H95" s="29">
        <v>41100</v>
      </c>
      <c r="I95" s="29">
        <v>1410</v>
      </c>
      <c r="J95" s="29">
        <v>17200</v>
      </c>
      <c r="K95" s="29">
        <v>270</v>
      </c>
      <c r="L95" s="29">
        <v>3700</v>
      </c>
      <c r="M95" s="29">
        <v>132600</v>
      </c>
      <c r="N95" s="29">
        <v>10200</v>
      </c>
      <c r="O95" s="29">
        <v>56800</v>
      </c>
      <c r="P95" s="29">
        <v>3550</v>
      </c>
      <c r="Q95" s="29">
        <v>650</v>
      </c>
      <c r="R95" s="29">
        <v>2500</v>
      </c>
      <c r="S95" s="29">
        <v>1927520</v>
      </c>
      <c r="T95" s="29"/>
      <c r="U95" s="29"/>
      <c r="V95" s="29"/>
      <c r="W95" s="43">
        <f t="shared" si="7"/>
        <v>332780</v>
      </c>
      <c r="X95" s="44"/>
      <c r="Y95" s="118"/>
      <c r="Z95" s="118"/>
      <c r="AA95" s="118"/>
    </row>
    <row r="96" spans="1:27" ht="28.5" thickBot="1">
      <c r="A96" s="22" t="s">
        <v>68</v>
      </c>
      <c r="B96" s="29">
        <v>582900</v>
      </c>
      <c r="C96" s="63">
        <f>B96/Лист2!B97*100</f>
        <v>109.3005812863304</v>
      </c>
      <c r="D96" s="31">
        <f t="shared" si="9"/>
        <v>582900</v>
      </c>
      <c r="E96" s="29"/>
      <c r="F96" s="41"/>
      <c r="G96" s="29"/>
      <c r="H96" s="29">
        <v>603.7</v>
      </c>
      <c r="I96" s="29"/>
      <c r="J96" s="29">
        <v>1034.8</v>
      </c>
      <c r="K96" s="29"/>
      <c r="L96" s="29"/>
      <c r="M96" s="29">
        <v>2500.9</v>
      </c>
      <c r="N96" s="29"/>
      <c r="O96" s="29"/>
      <c r="P96" s="29"/>
      <c r="Q96" s="29"/>
      <c r="R96" s="29"/>
      <c r="S96" s="29">
        <v>578760.6</v>
      </c>
      <c r="T96" s="29"/>
      <c r="U96" s="29"/>
      <c r="V96" s="29"/>
      <c r="W96" s="43">
        <f t="shared" si="7"/>
        <v>4139.4</v>
      </c>
      <c r="X96" s="44"/>
      <c r="Y96" s="118"/>
      <c r="Z96" s="118"/>
      <c r="AA96" s="118"/>
    </row>
    <row r="97" spans="1:27" ht="14.25" thickBot="1">
      <c r="A97" s="14" t="s">
        <v>7</v>
      </c>
      <c r="B97" s="29"/>
      <c r="C97" s="63" t="e">
        <f>B97/Лист2!B98*100</f>
        <v>#DIV/0!</v>
      </c>
      <c r="D97" s="31">
        <f t="shared" si="9"/>
        <v>0</v>
      </c>
      <c r="E97" s="29"/>
      <c r="F97" s="41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43">
        <f t="shared" si="7"/>
        <v>0</v>
      </c>
      <c r="X97" s="44"/>
      <c r="Y97" s="118"/>
      <c r="Z97" s="118"/>
      <c r="AA97" s="118"/>
    </row>
    <row r="98" spans="1:27" ht="28.5" thickBot="1">
      <c r="A98" s="11" t="s">
        <v>8</v>
      </c>
      <c r="B98" s="169">
        <v>5750</v>
      </c>
      <c r="C98" s="63">
        <f>B98/Лист2!B99*100</f>
        <v>107.11624441132639</v>
      </c>
      <c r="D98" s="31">
        <f t="shared" si="9"/>
        <v>5.75</v>
      </c>
      <c r="E98" s="79">
        <v>0.147</v>
      </c>
      <c r="F98" s="79">
        <v>0.214</v>
      </c>
      <c r="G98" s="79">
        <v>0.101</v>
      </c>
      <c r="H98" s="79">
        <v>0.316</v>
      </c>
      <c r="I98" s="79">
        <v>0.109</v>
      </c>
      <c r="J98" s="79">
        <v>0.15</v>
      </c>
      <c r="K98" s="79">
        <v>0.12</v>
      </c>
      <c r="L98" s="79">
        <v>0.239</v>
      </c>
      <c r="M98" s="79">
        <v>0.65</v>
      </c>
      <c r="N98" s="79">
        <v>0.07</v>
      </c>
      <c r="O98" s="79">
        <v>0.228</v>
      </c>
      <c r="P98" s="79">
        <v>0.149</v>
      </c>
      <c r="Q98" s="85">
        <v>0.1</v>
      </c>
      <c r="R98" s="79">
        <v>0.105</v>
      </c>
      <c r="S98" s="79">
        <v>3.052</v>
      </c>
      <c r="T98" s="29"/>
      <c r="U98" s="29"/>
      <c r="V98" s="29"/>
      <c r="W98" s="43">
        <f t="shared" si="7"/>
        <v>2.698</v>
      </c>
      <c r="X98" s="44"/>
      <c r="Y98" s="118"/>
      <c r="Z98" s="118"/>
      <c r="AA98" s="118"/>
    </row>
    <row r="99" spans="1:27" ht="14.25" thickBot="1">
      <c r="A99" s="23" t="s">
        <v>9</v>
      </c>
      <c r="B99" s="102"/>
      <c r="C99" s="63" t="e">
        <f>B99/Лист2!B100*100</f>
        <v>#DIV/0!</v>
      </c>
      <c r="D99" s="31">
        <f t="shared" si="9"/>
        <v>0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5"/>
      <c r="R99" s="70"/>
      <c r="S99" s="70"/>
      <c r="T99" s="29"/>
      <c r="U99" s="29"/>
      <c r="V99" s="29"/>
      <c r="W99" s="43">
        <f t="shared" si="7"/>
        <v>0</v>
      </c>
      <c r="X99" s="44"/>
      <c r="Y99" s="118"/>
      <c r="Z99" s="118"/>
      <c r="AA99" s="118"/>
    </row>
    <row r="100" spans="1:27" ht="14.25" thickBot="1">
      <c r="A100" s="11" t="s">
        <v>10</v>
      </c>
      <c r="B100" s="101">
        <v>11.2</v>
      </c>
      <c r="C100" s="63" t="e">
        <f>B100/Лист2!B101*100</f>
        <v>#DIV/0!</v>
      </c>
      <c r="D100" s="31">
        <f t="shared" si="9"/>
        <v>11.2</v>
      </c>
      <c r="E100" s="79">
        <v>0.327</v>
      </c>
      <c r="F100" s="79">
        <v>0.542</v>
      </c>
      <c r="G100" s="79">
        <v>0.302</v>
      </c>
      <c r="H100" s="79">
        <v>0.85</v>
      </c>
      <c r="I100" s="79">
        <v>0.202</v>
      </c>
      <c r="J100" s="79">
        <v>0.22</v>
      </c>
      <c r="K100" s="79">
        <v>0.213</v>
      </c>
      <c r="L100" s="79">
        <v>0.55</v>
      </c>
      <c r="M100" s="79">
        <v>1.589</v>
      </c>
      <c r="N100" s="79">
        <v>0.128</v>
      </c>
      <c r="O100" s="79">
        <v>0.405</v>
      </c>
      <c r="P100" s="79">
        <v>0.648</v>
      </c>
      <c r="Q100" s="85">
        <v>0.28</v>
      </c>
      <c r="R100" s="79">
        <v>0.302</v>
      </c>
      <c r="S100" s="79">
        <v>4.642</v>
      </c>
      <c r="T100" s="29"/>
      <c r="U100" s="29"/>
      <c r="V100" s="29"/>
      <c r="W100" s="43">
        <f t="shared" si="7"/>
        <v>6.558</v>
      </c>
      <c r="X100" s="44"/>
      <c r="Y100" s="118"/>
      <c r="Z100" s="118"/>
      <c r="AA100" s="118"/>
    </row>
    <row r="101" spans="1:27" ht="14.25" thickBot="1">
      <c r="A101" s="11" t="s">
        <v>11</v>
      </c>
      <c r="B101" s="103"/>
      <c r="C101" s="63" t="e">
        <f>B101/Лист2!B102*100</f>
        <v>#DIV/0!</v>
      </c>
      <c r="D101" s="31">
        <f t="shared" si="9"/>
        <v>0.821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0.438</v>
      </c>
      <c r="N101" s="70">
        <v>0</v>
      </c>
      <c r="O101" s="70">
        <v>0.383</v>
      </c>
      <c r="P101" s="70">
        <v>0</v>
      </c>
      <c r="Q101" s="75">
        <v>0</v>
      </c>
      <c r="R101" s="70">
        <v>0</v>
      </c>
      <c r="S101" s="70">
        <v>0</v>
      </c>
      <c r="T101" s="29"/>
      <c r="U101" s="29"/>
      <c r="V101" s="29"/>
      <c r="W101" s="43">
        <f t="shared" si="7"/>
        <v>0.821</v>
      </c>
      <c r="X101" s="44"/>
      <c r="Y101" s="118"/>
      <c r="Z101" s="118"/>
      <c r="AA101" s="118"/>
    </row>
    <row r="102" spans="1:27" ht="14.25" thickBot="1">
      <c r="A102" s="11" t="s">
        <v>12</v>
      </c>
      <c r="B102" s="103"/>
      <c r="C102" s="63" t="e">
        <f>B102/Лист2!B103*100</f>
        <v>#DIV/0!</v>
      </c>
      <c r="D102" s="31">
        <f t="shared" si="9"/>
        <v>1.745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1.745</v>
      </c>
      <c r="T102" s="29"/>
      <c r="U102" s="29"/>
      <c r="V102" s="29"/>
      <c r="W102" s="43">
        <f t="shared" si="7"/>
        <v>0</v>
      </c>
      <c r="X102" s="44"/>
      <c r="Y102" s="118"/>
      <c r="Z102" s="118"/>
      <c r="AA102" s="118"/>
    </row>
    <row r="103" spans="1:27" ht="14.25" thickBot="1">
      <c r="A103" s="11" t="s">
        <v>13</v>
      </c>
      <c r="B103" s="103"/>
      <c r="C103" s="63" t="e">
        <f>B103/Лист2!B104*100</f>
        <v>#DIV/0!</v>
      </c>
      <c r="D103" s="31">
        <f t="shared" si="9"/>
        <v>0.12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0.12</v>
      </c>
      <c r="T103" s="29"/>
      <c r="U103" s="29"/>
      <c r="V103" s="29"/>
      <c r="W103" s="43">
        <f t="shared" si="7"/>
        <v>0</v>
      </c>
      <c r="X103" s="44"/>
      <c r="Y103" s="118"/>
      <c r="Z103" s="118"/>
      <c r="AA103" s="118"/>
    </row>
    <row r="104" spans="1:27" ht="14.25" thickBot="1">
      <c r="A104" s="23" t="s">
        <v>14</v>
      </c>
      <c r="B104" s="102"/>
      <c r="C104" s="63" t="e">
        <f>B104/Лист2!B105*100</f>
        <v>#DIV/0!</v>
      </c>
      <c r="D104" s="31">
        <f t="shared" si="9"/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/>
      <c r="T104" s="29"/>
      <c r="U104" s="29"/>
      <c r="V104" s="29"/>
      <c r="W104" s="43">
        <f t="shared" si="7"/>
        <v>0</v>
      </c>
      <c r="X104" s="44"/>
      <c r="Y104" s="118"/>
      <c r="Z104" s="118"/>
      <c r="AA104" s="118"/>
    </row>
    <row r="105" spans="1:27" ht="14.25" thickBot="1">
      <c r="A105" s="17" t="s">
        <v>12</v>
      </c>
      <c r="B105" s="104"/>
      <c r="C105" s="63" t="e">
        <f>B105/Лист2!B106*100</f>
        <v>#DIV/0!</v>
      </c>
      <c r="D105" s="31">
        <f t="shared" si="9"/>
        <v>0.545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0.545</v>
      </c>
      <c r="T105" s="29"/>
      <c r="U105" s="29"/>
      <c r="V105" s="29"/>
      <c r="W105" s="43">
        <f t="shared" si="7"/>
        <v>0</v>
      </c>
      <c r="X105" s="44"/>
      <c r="Y105" s="118"/>
      <c r="Z105" s="118"/>
      <c r="AA105" s="118"/>
    </row>
    <row r="106" spans="1:27" ht="14.25" thickBot="1">
      <c r="A106" s="17" t="s">
        <v>13</v>
      </c>
      <c r="B106" s="104"/>
      <c r="C106" s="63" t="e">
        <f>B106/Лист2!B107*100</f>
        <v>#DIV/0!</v>
      </c>
      <c r="D106" s="31">
        <f t="shared" si="9"/>
        <v>0.057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0.057</v>
      </c>
      <c r="T106" s="29"/>
      <c r="U106" s="29"/>
      <c r="V106" s="29"/>
      <c r="W106" s="43">
        <f t="shared" si="7"/>
        <v>0</v>
      </c>
      <c r="X106" s="44"/>
      <c r="Y106" s="118"/>
      <c r="Z106" s="118"/>
      <c r="AA106" s="118"/>
    </row>
    <row r="107" spans="1:27" ht="42" thickBot="1">
      <c r="A107" s="11" t="s">
        <v>15</v>
      </c>
      <c r="B107" s="103">
        <v>92.9</v>
      </c>
      <c r="C107" s="63" t="e">
        <f>B107/Лист2!B108*100</f>
        <v>#DIV/0!</v>
      </c>
      <c r="D107" s="31">
        <f t="shared" si="9"/>
        <v>1440.3999999999999</v>
      </c>
      <c r="E107" s="70">
        <v>100</v>
      </c>
      <c r="F107" s="70">
        <v>100</v>
      </c>
      <c r="G107" s="70">
        <v>100</v>
      </c>
      <c r="H107" s="70">
        <v>81.9</v>
      </c>
      <c r="I107" s="70">
        <v>100</v>
      </c>
      <c r="J107" s="70">
        <v>100</v>
      </c>
      <c r="K107" s="70">
        <v>81.2</v>
      </c>
      <c r="L107" s="70">
        <v>100</v>
      </c>
      <c r="M107" s="70">
        <v>84.5</v>
      </c>
      <c r="N107" s="70">
        <v>100</v>
      </c>
      <c r="O107" s="70">
        <v>100</v>
      </c>
      <c r="P107" s="70">
        <v>100</v>
      </c>
      <c r="Q107" s="75">
        <v>100</v>
      </c>
      <c r="R107" s="70">
        <v>100</v>
      </c>
      <c r="S107" s="70">
        <v>92.8</v>
      </c>
      <c r="T107" s="29"/>
      <c r="U107" s="29"/>
      <c r="V107" s="29"/>
      <c r="W107" s="43">
        <f t="shared" si="7"/>
        <v>1347.6</v>
      </c>
      <c r="X107" s="44"/>
      <c r="Y107" s="118"/>
      <c r="Z107" s="118"/>
      <c r="AA107" s="118"/>
    </row>
    <row r="108" spans="1:27" ht="14.25" thickBot="1">
      <c r="A108" s="23" t="s">
        <v>16</v>
      </c>
      <c r="B108" s="102"/>
      <c r="C108" s="63" t="e">
        <f>B108/Лист2!B109*100</f>
        <v>#DIV/0!</v>
      </c>
      <c r="D108" s="31">
        <f t="shared" si="9"/>
        <v>0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5"/>
      <c r="R108" s="70"/>
      <c r="S108" s="70"/>
      <c r="T108" s="29"/>
      <c r="U108" s="29"/>
      <c r="V108" s="29"/>
      <c r="W108" s="43">
        <f t="shared" si="7"/>
        <v>0</v>
      </c>
      <c r="X108" s="44"/>
      <c r="Y108" s="118"/>
      <c r="Z108" s="118"/>
      <c r="AA108" s="118"/>
    </row>
    <row r="109" spans="1:27" ht="28.5" thickBot="1">
      <c r="A109" s="11" t="s">
        <v>17</v>
      </c>
      <c r="B109" s="103">
        <v>45.9</v>
      </c>
      <c r="C109" s="63">
        <f>B109/Лист2!B110*100</f>
        <v>102</v>
      </c>
      <c r="D109" s="31">
        <f t="shared" si="9"/>
        <v>45.900000000000006</v>
      </c>
      <c r="E109" s="38">
        <v>0.42</v>
      </c>
      <c r="F109" s="38">
        <v>1.03</v>
      </c>
      <c r="G109" s="38">
        <v>0.8</v>
      </c>
      <c r="H109" s="38">
        <v>5.5</v>
      </c>
      <c r="I109" s="38">
        <v>0.3</v>
      </c>
      <c r="J109" s="38">
        <v>0.87</v>
      </c>
      <c r="K109" s="38">
        <v>0.7</v>
      </c>
      <c r="L109" s="38">
        <v>1.4</v>
      </c>
      <c r="M109" s="38">
        <v>4.8</v>
      </c>
      <c r="N109" s="38">
        <v>0.3</v>
      </c>
      <c r="O109" s="38">
        <v>1.2</v>
      </c>
      <c r="P109" s="38">
        <v>1.1</v>
      </c>
      <c r="Q109" s="82">
        <v>1.7</v>
      </c>
      <c r="R109" s="38">
        <v>0.6</v>
      </c>
      <c r="S109" s="38">
        <v>25.18</v>
      </c>
      <c r="T109" s="29"/>
      <c r="U109" s="29"/>
      <c r="V109" s="29"/>
      <c r="W109" s="43">
        <f t="shared" si="7"/>
        <v>20.720000000000002</v>
      </c>
      <c r="X109" s="44"/>
      <c r="Y109" s="118"/>
      <c r="Z109" s="118"/>
      <c r="AA109" s="118"/>
    </row>
    <row r="110" spans="1:27" ht="28.5" thickBot="1">
      <c r="A110" s="11" t="s">
        <v>18</v>
      </c>
      <c r="B110" s="103">
        <v>45.9</v>
      </c>
      <c r="C110" s="63">
        <f>B110/Лист2!B111*100</f>
        <v>102</v>
      </c>
      <c r="D110" s="31">
        <f t="shared" si="9"/>
        <v>45.900000000000006</v>
      </c>
      <c r="E110" s="38">
        <v>0.42</v>
      </c>
      <c r="F110" s="38">
        <v>1.03</v>
      </c>
      <c r="G110" s="38">
        <v>0.8</v>
      </c>
      <c r="H110" s="38">
        <v>5.5</v>
      </c>
      <c r="I110" s="38">
        <v>0.3</v>
      </c>
      <c r="J110" s="38">
        <v>0.87</v>
      </c>
      <c r="K110" s="38">
        <v>0.7</v>
      </c>
      <c r="L110" s="38">
        <v>1.4</v>
      </c>
      <c r="M110" s="38">
        <v>4.8</v>
      </c>
      <c r="N110" s="38">
        <v>0.3</v>
      </c>
      <c r="O110" s="83">
        <v>1.2</v>
      </c>
      <c r="P110" s="137">
        <v>1.1</v>
      </c>
      <c r="Q110" s="82">
        <v>1.7</v>
      </c>
      <c r="R110" s="38">
        <v>0.6</v>
      </c>
      <c r="S110" s="38">
        <v>25.18</v>
      </c>
      <c r="T110" s="29"/>
      <c r="U110" s="29"/>
      <c r="V110" s="29"/>
      <c r="W110" s="43">
        <f t="shared" si="7"/>
        <v>20.720000000000002</v>
      </c>
      <c r="X110" s="44"/>
      <c r="Y110" s="118"/>
      <c r="Z110" s="118"/>
      <c r="AA110" s="118"/>
    </row>
    <row r="111" spans="1:27" ht="14.25" thickBot="1">
      <c r="A111" s="11" t="s">
        <v>19</v>
      </c>
      <c r="B111" s="103">
        <v>0</v>
      </c>
      <c r="C111" s="63" t="e">
        <f>B111/Лист2!B112*100</f>
        <v>#DIV/0!</v>
      </c>
      <c r="D111" s="31">
        <f t="shared" si="9"/>
        <v>0</v>
      </c>
      <c r="E111" s="38"/>
      <c r="F111" s="82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29"/>
      <c r="U111" s="29"/>
      <c r="V111" s="29"/>
      <c r="W111" s="43">
        <f t="shared" si="7"/>
        <v>0</v>
      </c>
      <c r="X111" s="44"/>
      <c r="Y111" s="118"/>
      <c r="Z111" s="118"/>
      <c r="AA111" s="118"/>
    </row>
    <row r="112" spans="1:27" ht="14.25" thickBot="1">
      <c r="A112" s="11" t="s">
        <v>20</v>
      </c>
      <c r="B112" s="103">
        <v>0</v>
      </c>
      <c r="C112" s="63" t="e">
        <f>B112/Лист2!B113*100</f>
        <v>#DIV/0!</v>
      </c>
      <c r="D112" s="31">
        <f t="shared" si="9"/>
        <v>0</v>
      </c>
      <c r="E112" s="38"/>
      <c r="F112" s="82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29"/>
      <c r="U112" s="29"/>
      <c r="V112" s="29"/>
      <c r="W112" s="43">
        <f t="shared" si="7"/>
        <v>0</v>
      </c>
      <c r="X112" s="44"/>
      <c r="Y112" s="118"/>
      <c r="Z112" s="118"/>
      <c r="AA112" s="118"/>
    </row>
    <row r="113" spans="1:27" ht="28.5" thickBot="1">
      <c r="A113" s="11" t="s">
        <v>21</v>
      </c>
      <c r="B113" s="103">
        <v>0</v>
      </c>
      <c r="C113" s="63" t="e">
        <f>B113/Лист2!B114*100</f>
        <v>#DIV/0!</v>
      </c>
      <c r="D113" s="31">
        <f t="shared" si="9"/>
        <v>0</v>
      </c>
      <c r="E113" s="38"/>
      <c r="F113" s="82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29"/>
      <c r="U113" s="29"/>
      <c r="V113" s="29"/>
      <c r="W113" s="43">
        <f t="shared" si="7"/>
        <v>0</v>
      </c>
      <c r="X113" s="44"/>
      <c r="Y113" s="118"/>
      <c r="Z113" s="118"/>
      <c r="AA113" s="118"/>
    </row>
    <row r="114" spans="1:27" ht="28.5" thickBot="1">
      <c r="A114" s="11" t="s">
        <v>22</v>
      </c>
      <c r="B114" s="180">
        <v>22</v>
      </c>
      <c r="C114" s="63">
        <f>B114/Лист2!B115*100</f>
        <v>101.85185185185183</v>
      </c>
      <c r="D114" s="63">
        <f>2446.8/B8</f>
        <v>21.999640352454595</v>
      </c>
      <c r="E114" s="137">
        <v>16.84</v>
      </c>
      <c r="F114" s="139">
        <v>20.32</v>
      </c>
      <c r="G114" s="137">
        <v>23.71</v>
      </c>
      <c r="H114" s="137">
        <v>26.72</v>
      </c>
      <c r="I114" s="137">
        <v>16.96</v>
      </c>
      <c r="J114" s="137">
        <v>18.77</v>
      </c>
      <c r="K114" s="137">
        <v>15.17</v>
      </c>
      <c r="L114" s="137">
        <v>25.3</v>
      </c>
      <c r="M114" s="137">
        <v>22.97</v>
      </c>
      <c r="N114" s="137">
        <v>20.79</v>
      </c>
      <c r="O114" s="137">
        <v>15.28</v>
      </c>
      <c r="P114" s="137">
        <v>17.9</v>
      </c>
      <c r="Q114" s="137">
        <v>24.34</v>
      </c>
      <c r="R114" s="137">
        <v>23.21</v>
      </c>
      <c r="S114" s="137">
        <v>26.68</v>
      </c>
      <c r="T114" s="29"/>
      <c r="U114" s="29"/>
      <c r="V114" s="29"/>
      <c r="W114" s="43">
        <f t="shared" si="7"/>
        <v>288.28</v>
      </c>
      <c r="X114" s="44"/>
      <c r="Y114" s="118"/>
      <c r="Z114" s="118"/>
      <c r="AA114" s="118"/>
    </row>
    <row r="115" spans="1:27" ht="28.5" thickBot="1">
      <c r="A115" s="23" t="s">
        <v>23</v>
      </c>
      <c r="B115" s="102"/>
      <c r="C115" s="63" t="e">
        <f>B115/Лист2!B116*100</f>
        <v>#DIV/0!</v>
      </c>
      <c r="D115" s="31">
        <f t="shared" si="9"/>
        <v>0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5"/>
      <c r="R115" s="70"/>
      <c r="S115" s="70"/>
      <c r="T115" s="29"/>
      <c r="U115" s="29"/>
      <c r="V115" s="29"/>
      <c r="W115" s="43">
        <f t="shared" si="7"/>
        <v>0</v>
      </c>
      <c r="X115" s="44"/>
      <c r="Y115" s="118"/>
      <c r="Z115" s="118"/>
      <c r="AA115" s="118"/>
    </row>
    <row r="116" spans="1:27" ht="14.25" thickBot="1">
      <c r="A116" s="11" t="s">
        <v>32</v>
      </c>
      <c r="B116" s="101">
        <v>78.7</v>
      </c>
      <c r="C116" s="63" t="e">
        <f>B116/Лист2!B117*100</f>
        <v>#DIV/0!</v>
      </c>
      <c r="D116" s="31">
        <f t="shared" si="9"/>
        <v>138.55</v>
      </c>
      <c r="E116" s="79">
        <v>0</v>
      </c>
      <c r="F116" s="105">
        <v>4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1.75</v>
      </c>
      <c r="N116" s="79">
        <v>0</v>
      </c>
      <c r="O116" s="79">
        <v>0</v>
      </c>
      <c r="P116" s="79">
        <v>0</v>
      </c>
      <c r="Q116" s="85">
        <v>120.9</v>
      </c>
      <c r="R116" s="79">
        <v>0</v>
      </c>
      <c r="S116" s="79">
        <v>11.9</v>
      </c>
      <c r="T116" s="29"/>
      <c r="U116" s="29"/>
      <c r="V116" s="29"/>
      <c r="W116" s="43">
        <f t="shared" si="7"/>
        <v>126.65</v>
      </c>
      <c r="X116" s="44"/>
      <c r="Y116" s="118"/>
      <c r="Z116" s="118"/>
      <c r="AA116" s="118"/>
    </row>
    <row r="117" spans="1:27" ht="14.25" thickBot="1">
      <c r="A117" s="7" t="s">
        <v>98</v>
      </c>
      <c r="B117" s="106">
        <v>875.3</v>
      </c>
      <c r="C117" s="63" t="e">
        <f>B117/Лист2!B118*100</f>
        <v>#DIV/0!</v>
      </c>
      <c r="D117" s="31">
        <f t="shared" si="9"/>
        <v>874.3</v>
      </c>
      <c r="E117" s="76">
        <v>0</v>
      </c>
      <c r="F117" s="76">
        <v>20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25</v>
      </c>
      <c r="N117" s="76">
        <v>0</v>
      </c>
      <c r="O117" s="76">
        <v>0</v>
      </c>
      <c r="P117" s="76">
        <v>0</v>
      </c>
      <c r="Q117" s="86">
        <v>325</v>
      </c>
      <c r="R117" s="76">
        <v>0</v>
      </c>
      <c r="S117" s="76">
        <v>504.3</v>
      </c>
      <c r="T117" s="29"/>
      <c r="U117" s="29"/>
      <c r="V117" s="29"/>
      <c r="W117" s="43">
        <f t="shared" si="7"/>
        <v>370</v>
      </c>
      <c r="X117" s="44"/>
      <c r="Y117" s="118"/>
      <c r="Z117" s="118"/>
      <c r="AA117" s="118"/>
    </row>
    <row r="118" spans="1:27" ht="28.5" thickBot="1">
      <c r="A118" s="11" t="s">
        <v>43</v>
      </c>
      <c r="B118" s="101">
        <v>22.56</v>
      </c>
      <c r="C118" s="63" t="e">
        <f>B118/Лист2!B119*100</f>
        <v>#DIV/0!</v>
      </c>
      <c r="D118" s="31">
        <f t="shared" si="9"/>
        <v>198.6062519811947</v>
      </c>
      <c r="E118" s="105">
        <f>50/E12</f>
        <v>5.765283767267025</v>
      </c>
      <c r="F118" s="105">
        <f>125/F12</f>
        <v>12.806064952361439</v>
      </c>
      <c r="G118" s="105">
        <f>40/G12</f>
        <v>3.9158100832109644</v>
      </c>
      <c r="H118" s="105">
        <f>100/H12</f>
        <v>9.132420091324201</v>
      </c>
      <c r="I118" s="105">
        <f>40/I12</f>
        <v>3.7102309618773766</v>
      </c>
      <c r="J118" s="105">
        <v>0</v>
      </c>
      <c r="K118" s="105">
        <f>35/K12</f>
        <v>3.6228133733567955</v>
      </c>
      <c r="L118" s="105">
        <f>150/L12</f>
        <v>15.460729746444033</v>
      </c>
      <c r="M118" s="105">
        <f>260/M12</f>
        <v>21.75732217573222</v>
      </c>
      <c r="N118" s="105">
        <f>25/N12</f>
        <v>1.8669255470091852</v>
      </c>
      <c r="O118" s="105">
        <f>80/O12</f>
        <v>7.320644216691068</v>
      </c>
      <c r="P118" s="105">
        <f>50/P12</f>
        <v>4.694835680751174</v>
      </c>
      <c r="Q118" s="108">
        <f>100/Q12</f>
        <v>9.49397132820659</v>
      </c>
      <c r="R118" s="105">
        <f>100/R12</f>
        <v>9.410878976096368</v>
      </c>
      <c r="S118" s="105">
        <f>1353.6/S12</f>
        <v>89.64832108086628</v>
      </c>
      <c r="T118" s="29"/>
      <c r="U118" s="29"/>
      <c r="V118" s="29"/>
      <c r="W118" s="43">
        <f t="shared" si="7"/>
        <v>108.95793090032844</v>
      </c>
      <c r="X118" s="44"/>
      <c r="Y118" s="118"/>
      <c r="Z118" s="118"/>
      <c r="AA118" s="118"/>
    </row>
    <row r="119" spans="1:27" ht="14.25" thickBot="1">
      <c r="A119" s="11" t="s">
        <v>33</v>
      </c>
      <c r="B119" s="101">
        <v>2.17</v>
      </c>
      <c r="C119" s="63" t="e">
        <f>B119/Лист2!B120*100</f>
        <v>#DIV/0!</v>
      </c>
      <c r="D119" s="31">
        <f t="shared" si="9"/>
        <v>17.207879507510306</v>
      </c>
      <c r="E119" s="105">
        <f>2/E12</f>
        <v>0.230611350690681</v>
      </c>
      <c r="F119" s="105">
        <f>3/F12</f>
        <v>0.30734555885667453</v>
      </c>
      <c r="G119" s="105">
        <f>2/G12</f>
        <v>0.19579050416054822</v>
      </c>
      <c r="H119" s="105">
        <f>4/H12</f>
        <v>0.36529680365296807</v>
      </c>
      <c r="I119" s="105">
        <f>1/I12</f>
        <v>0.09275577404693441</v>
      </c>
      <c r="J119" s="105">
        <v>0</v>
      </c>
      <c r="K119" s="105">
        <f>1/K12</f>
        <v>0.10350895352447988</v>
      </c>
      <c r="L119" s="105">
        <f>1/L12</f>
        <v>0.10307153164296022</v>
      </c>
      <c r="M119" s="105">
        <f>14/M12</f>
        <v>1.1715481171548119</v>
      </c>
      <c r="N119" s="105">
        <f>1/N12</f>
        <v>0.07467702188036741</v>
      </c>
      <c r="O119" s="105">
        <f>3/O12</f>
        <v>0.2745241581259151</v>
      </c>
      <c r="P119" s="105">
        <f>2/P12</f>
        <v>0.18779342723004694</v>
      </c>
      <c r="Q119" s="108">
        <f>11/Q12</f>
        <v>1.044336846102725</v>
      </c>
      <c r="R119" s="105">
        <f>2/R12</f>
        <v>0.18821757952192736</v>
      </c>
      <c r="S119" s="105">
        <f>194.3/S12</f>
        <v>12.868401880919267</v>
      </c>
      <c r="T119" s="29"/>
      <c r="U119" s="29"/>
      <c r="V119" s="29"/>
      <c r="W119" s="43">
        <f t="shared" si="7"/>
        <v>4.33947762659104</v>
      </c>
      <c r="X119" s="44"/>
      <c r="Y119" s="118"/>
      <c r="Z119" s="118"/>
      <c r="AA119" s="118"/>
    </row>
    <row r="120" spans="1:27" ht="28.5" thickBot="1">
      <c r="A120" s="11" t="s">
        <v>34</v>
      </c>
      <c r="B120" s="101">
        <v>7.9</v>
      </c>
      <c r="C120" s="63" t="e">
        <f>B120/Лист2!B121*100</f>
        <v>#DIV/0!</v>
      </c>
      <c r="D120" s="31">
        <f t="shared" si="9"/>
        <v>65.47630001531746</v>
      </c>
      <c r="E120" s="105">
        <f>11/E12</f>
        <v>1.2683624287987456</v>
      </c>
      <c r="F120" s="105">
        <f>23/F12</f>
        <v>2.356315951234505</v>
      </c>
      <c r="G120" s="105">
        <f>8/G12</f>
        <v>0.7831620166421929</v>
      </c>
      <c r="H120" s="105">
        <f>11/H12</f>
        <v>1.0045662100456623</v>
      </c>
      <c r="I120" s="105">
        <f>3/I12</f>
        <v>0.27826732214080324</v>
      </c>
      <c r="J120" s="105">
        <v>0</v>
      </c>
      <c r="K120" s="105">
        <f>4/K12</f>
        <v>0.4140358140979195</v>
      </c>
      <c r="L120" s="105">
        <f>23/L12</f>
        <v>2.370645227788085</v>
      </c>
      <c r="M120" s="105">
        <f>67/M12</f>
        <v>5.606694560669457</v>
      </c>
      <c r="N120" s="105">
        <f>2/N12</f>
        <v>0.14935404376073483</v>
      </c>
      <c r="O120" s="105">
        <f>11/O12</f>
        <v>1.0065885797950218</v>
      </c>
      <c r="P120" s="105">
        <f>8/P12</f>
        <v>0.7511737089201878</v>
      </c>
      <c r="Q120" s="108">
        <f>86/Q12</f>
        <v>8.164815342257667</v>
      </c>
      <c r="R120" s="105">
        <f>6/R12</f>
        <v>0.564652738565782</v>
      </c>
      <c r="S120" s="105">
        <f>615.4/S12</f>
        <v>40.7576660706007</v>
      </c>
      <c r="T120" s="29"/>
      <c r="U120" s="29"/>
      <c r="V120" s="29"/>
      <c r="W120" s="43">
        <f t="shared" si="7"/>
        <v>24.718633944716764</v>
      </c>
      <c r="X120" s="44"/>
      <c r="Y120" s="118"/>
      <c r="Z120" s="118"/>
      <c r="AA120" s="118"/>
    </row>
    <row r="121" spans="1:27" ht="28.5" thickBot="1">
      <c r="A121" s="11" t="s">
        <v>44</v>
      </c>
      <c r="B121" s="101">
        <v>3.16</v>
      </c>
      <c r="C121" s="63" t="e">
        <f>B121/Лист2!B122*100</f>
        <v>#DIV/0!</v>
      </c>
      <c r="D121" s="31">
        <f t="shared" si="9"/>
        <v>23.279687396516326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85">
        <v>0</v>
      </c>
      <c r="R121" s="79">
        <v>0</v>
      </c>
      <c r="S121" s="105">
        <f>351.5/S12</f>
        <v>23.279687396516326</v>
      </c>
      <c r="T121" s="29"/>
      <c r="U121" s="29"/>
      <c r="V121" s="29"/>
      <c r="W121" s="43">
        <f t="shared" si="7"/>
        <v>0</v>
      </c>
      <c r="X121" s="44"/>
      <c r="Y121" s="118"/>
      <c r="Z121" s="118"/>
      <c r="AA121" s="118"/>
    </row>
    <row r="122" spans="1:27" ht="28.5" thickBot="1">
      <c r="A122" s="11" t="s">
        <v>24</v>
      </c>
      <c r="B122" s="110">
        <v>447.6</v>
      </c>
      <c r="C122" s="63">
        <f>B122/Лист2!B123*100</f>
        <v>98.37362637362638</v>
      </c>
      <c r="D122" s="63">
        <f>3540/7909*1000</f>
        <v>447.5913516247313</v>
      </c>
      <c r="E122" s="88">
        <v>434.8</v>
      </c>
      <c r="F122" s="88">
        <v>636.4</v>
      </c>
      <c r="G122" s="111">
        <v>520</v>
      </c>
      <c r="H122" s="88">
        <v>351.1</v>
      </c>
      <c r="I122" s="88">
        <v>343.8</v>
      </c>
      <c r="J122" s="88">
        <v>906.3</v>
      </c>
      <c r="K122" s="88">
        <v>916.7</v>
      </c>
      <c r="L122" s="88">
        <v>250</v>
      </c>
      <c r="M122" s="88">
        <v>292.6</v>
      </c>
      <c r="N122" s="88">
        <v>785.7</v>
      </c>
      <c r="O122" s="88">
        <v>693.3</v>
      </c>
      <c r="P122" s="111">
        <v>500</v>
      </c>
      <c r="Q122" s="140">
        <v>880</v>
      </c>
      <c r="R122" s="88">
        <v>763.9</v>
      </c>
      <c r="S122" s="88">
        <v>421.8</v>
      </c>
      <c r="T122" s="29"/>
      <c r="U122" s="29"/>
      <c r="V122" s="29"/>
      <c r="W122" s="43">
        <f t="shared" si="7"/>
        <v>8274.6</v>
      </c>
      <c r="X122" s="44"/>
      <c r="Y122" s="118"/>
      <c r="Z122" s="118"/>
      <c r="AA122" s="118"/>
    </row>
    <row r="123" spans="1:27" ht="28.5" thickBot="1">
      <c r="A123" s="7" t="s">
        <v>97</v>
      </c>
      <c r="B123" s="106">
        <v>3540</v>
      </c>
      <c r="C123" s="63">
        <f>B123/Лист2!B124*100</f>
        <v>102.3121387283237</v>
      </c>
      <c r="D123" s="31">
        <f t="shared" si="9"/>
        <v>3540</v>
      </c>
      <c r="E123" s="76">
        <v>100</v>
      </c>
      <c r="F123" s="76">
        <v>210</v>
      </c>
      <c r="G123" s="76">
        <v>130</v>
      </c>
      <c r="H123" s="76">
        <v>230</v>
      </c>
      <c r="I123" s="76">
        <v>55</v>
      </c>
      <c r="J123" s="76">
        <v>145</v>
      </c>
      <c r="K123" s="76">
        <v>110</v>
      </c>
      <c r="L123" s="76">
        <v>110</v>
      </c>
      <c r="M123" s="76">
        <v>335</v>
      </c>
      <c r="N123" s="76">
        <v>55</v>
      </c>
      <c r="O123" s="76">
        <v>260</v>
      </c>
      <c r="P123" s="76">
        <v>110</v>
      </c>
      <c r="Q123" s="86">
        <v>110</v>
      </c>
      <c r="R123" s="76">
        <v>110</v>
      </c>
      <c r="S123" s="76">
        <v>1470</v>
      </c>
      <c r="T123" s="29"/>
      <c r="U123" s="29"/>
      <c r="V123" s="29"/>
      <c r="W123" s="43">
        <f t="shared" si="7"/>
        <v>2070</v>
      </c>
      <c r="X123" s="44"/>
      <c r="Y123" s="118"/>
      <c r="Z123" s="118"/>
      <c r="AA123" s="118"/>
    </row>
    <row r="124" spans="1:27" ht="28.5" thickBot="1">
      <c r="A124" s="7" t="s">
        <v>82</v>
      </c>
      <c r="B124" s="172">
        <v>2617</v>
      </c>
      <c r="C124" s="176">
        <f>291062.74/111.22</f>
        <v>2617</v>
      </c>
      <c r="D124" s="176" t="e">
        <f>C124/'[3]Лист2'!C124*100</f>
        <v>#DIV/0!</v>
      </c>
      <c r="E124" s="174">
        <v>2400</v>
      </c>
      <c r="F124" s="174">
        <v>2100</v>
      </c>
      <c r="G124" s="174">
        <v>3000</v>
      </c>
      <c r="H124" s="174">
        <v>2000</v>
      </c>
      <c r="I124" s="174">
        <v>3300</v>
      </c>
      <c r="J124" s="174">
        <v>381</v>
      </c>
      <c r="K124" s="174">
        <v>5200</v>
      </c>
      <c r="L124" s="174">
        <v>2950</v>
      </c>
      <c r="M124" s="174">
        <v>1000</v>
      </c>
      <c r="N124" s="174">
        <v>5500</v>
      </c>
      <c r="O124" s="174">
        <v>2500</v>
      </c>
      <c r="P124" s="174">
        <v>2000</v>
      </c>
      <c r="Q124" s="175">
        <v>3500</v>
      </c>
      <c r="R124" s="174">
        <v>2600</v>
      </c>
      <c r="S124" s="174">
        <v>1100</v>
      </c>
      <c r="T124" s="29"/>
      <c r="U124" s="29"/>
      <c r="V124" s="29"/>
      <c r="W124" s="43">
        <f t="shared" si="7"/>
        <v>38431</v>
      </c>
      <c r="X124" s="44"/>
      <c r="Y124" s="118"/>
      <c r="Z124" s="118"/>
      <c r="AA124" s="118"/>
    </row>
    <row r="125" spans="1:27" ht="14.25" thickBot="1">
      <c r="A125" s="7" t="s">
        <v>99</v>
      </c>
      <c r="B125" s="106">
        <v>27.5</v>
      </c>
      <c r="C125" s="171">
        <f>B125/Лист2!B126*100</f>
        <v>109.5617529880478</v>
      </c>
      <c r="D125" s="170">
        <v>27.5</v>
      </c>
      <c r="E125" s="76">
        <v>25</v>
      </c>
      <c r="F125" s="76">
        <v>29.4</v>
      </c>
      <c r="G125" s="76">
        <v>31.2</v>
      </c>
      <c r="H125" s="76">
        <v>32.1</v>
      </c>
      <c r="I125" s="76">
        <v>28.6</v>
      </c>
      <c r="J125" s="76">
        <v>19.4</v>
      </c>
      <c r="K125" s="76">
        <v>30.3</v>
      </c>
      <c r="L125" s="76">
        <v>30.5</v>
      </c>
      <c r="M125" s="76">
        <v>28.7</v>
      </c>
      <c r="N125" s="76">
        <v>27.7</v>
      </c>
      <c r="O125" s="76">
        <v>27.9</v>
      </c>
      <c r="P125" s="76">
        <v>26.7</v>
      </c>
      <c r="Q125" s="86">
        <v>16.8</v>
      </c>
      <c r="R125" s="76">
        <v>29.2</v>
      </c>
      <c r="S125" s="76">
        <v>30</v>
      </c>
      <c r="T125" s="29"/>
      <c r="U125" s="29"/>
      <c r="V125" s="29"/>
      <c r="W125" s="43">
        <f t="shared" si="7"/>
        <v>383.49999999999994</v>
      </c>
      <c r="X125" s="44"/>
      <c r="Y125" s="118"/>
      <c r="Z125" s="118"/>
      <c r="AA125" s="118"/>
    </row>
    <row r="126" spans="1:27" ht="28.5" thickBot="1">
      <c r="A126" s="14" t="s">
        <v>35</v>
      </c>
      <c r="B126" s="146">
        <v>5717</v>
      </c>
      <c r="C126" s="80">
        <f>B126/'[1]Лист2'!B127*100</f>
        <v>2902.0304568527918</v>
      </c>
      <c r="D126" s="143">
        <f t="shared" si="9"/>
        <v>4985</v>
      </c>
      <c r="E126" s="79">
        <f>E127+E128+E129+E130</f>
        <v>59</v>
      </c>
      <c r="F126" s="79">
        <f aca="true" t="shared" si="12" ref="F126:S126">F127+F128+F129+F130</f>
        <v>30</v>
      </c>
      <c r="G126" s="79">
        <f t="shared" si="12"/>
        <v>59</v>
      </c>
      <c r="H126" s="79">
        <f t="shared" si="12"/>
        <v>82</v>
      </c>
      <c r="I126" s="79">
        <f t="shared" si="12"/>
        <v>45</v>
      </c>
      <c r="J126" s="79">
        <f t="shared" si="12"/>
        <v>36</v>
      </c>
      <c r="K126" s="79">
        <f t="shared" si="12"/>
        <v>78</v>
      </c>
      <c r="L126" s="79">
        <f t="shared" si="12"/>
        <v>178</v>
      </c>
      <c r="M126" s="79">
        <f t="shared" si="12"/>
        <v>231</v>
      </c>
      <c r="N126" s="79">
        <f t="shared" si="12"/>
        <v>20</v>
      </c>
      <c r="O126" s="79">
        <f t="shared" si="12"/>
        <v>48</v>
      </c>
      <c r="P126" s="79">
        <f t="shared" si="12"/>
        <v>32</v>
      </c>
      <c r="Q126" s="79">
        <f t="shared" si="12"/>
        <v>23</v>
      </c>
      <c r="R126" s="79">
        <f t="shared" si="12"/>
        <v>21</v>
      </c>
      <c r="S126" s="79">
        <f t="shared" si="12"/>
        <v>4043</v>
      </c>
      <c r="T126" s="38"/>
      <c r="U126" s="38"/>
      <c r="V126" s="38"/>
      <c r="W126" s="81">
        <f t="shared" si="7"/>
        <v>942</v>
      </c>
      <c r="X126" s="144"/>
      <c r="Y126" s="118"/>
      <c r="Z126" s="118"/>
      <c r="AA126" s="118"/>
    </row>
    <row r="127" spans="1:27" ht="28.5" thickBot="1">
      <c r="A127" s="17" t="s">
        <v>70</v>
      </c>
      <c r="B127" s="147"/>
      <c r="C127" s="80" t="e">
        <f>B127/'[1]Лист2'!B128*100</f>
        <v>#DIV/0!</v>
      </c>
      <c r="D127" s="143">
        <f t="shared" si="9"/>
        <v>74</v>
      </c>
      <c r="E127" s="79">
        <v>0</v>
      </c>
      <c r="F127" s="79">
        <v>0</v>
      </c>
      <c r="G127" s="79">
        <v>1</v>
      </c>
      <c r="H127" s="79">
        <v>0</v>
      </c>
      <c r="I127" s="79">
        <v>0</v>
      </c>
      <c r="J127" s="79">
        <v>5</v>
      </c>
      <c r="K127" s="79">
        <v>0</v>
      </c>
      <c r="L127" s="79">
        <v>0</v>
      </c>
      <c r="M127" s="79">
        <v>2</v>
      </c>
      <c r="N127" s="79">
        <v>0</v>
      </c>
      <c r="O127" s="79">
        <v>1</v>
      </c>
      <c r="P127" s="79">
        <v>2</v>
      </c>
      <c r="Q127" s="85">
        <v>2</v>
      </c>
      <c r="R127" s="79">
        <v>0</v>
      </c>
      <c r="S127" s="79">
        <v>61</v>
      </c>
      <c r="T127" s="38"/>
      <c r="U127" s="38"/>
      <c r="V127" s="38"/>
      <c r="W127" s="81">
        <f t="shared" si="7"/>
        <v>13</v>
      </c>
      <c r="X127" s="144"/>
      <c r="Y127" s="118"/>
      <c r="Z127" s="118"/>
      <c r="AA127" s="118"/>
    </row>
    <row r="128" spans="1:27" ht="28.5" thickBot="1">
      <c r="A128" s="17" t="s">
        <v>71</v>
      </c>
      <c r="B128" s="147">
        <v>197</v>
      </c>
      <c r="C128" s="80">
        <f>B128/'[1]Лист2'!B129*100</f>
        <v>4.434939216569113</v>
      </c>
      <c r="D128" s="143">
        <f t="shared" si="9"/>
        <v>197</v>
      </c>
      <c r="E128" s="79">
        <v>8</v>
      </c>
      <c r="F128" s="79">
        <v>9</v>
      </c>
      <c r="G128" s="79">
        <v>14</v>
      </c>
      <c r="H128" s="79">
        <v>7</v>
      </c>
      <c r="I128" s="79">
        <v>5</v>
      </c>
      <c r="J128" s="79">
        <v>7</v>
      </c>
      <c r="K128" s="79">
        <v>8</v>
      </c>
      <c r="L128" s="79">
        <v>8</v>
      </c>
      <c r="M128" s="79">
        <v>10</v>
      </c>
      <c r="N128" s="79">
        <v>6</v>
      </c>
      <c r="O128" s="79">
        <v>10</v>
      </c>
      <c r="P128" s="79">
        <v>7</v>
      </c>
      <c r="Q128" s="85">
        <v>8</v>
      </c>
      <c r="R128" s="79">
        <v>7</v>
      </c>
      <c r="S128" s="79">
        <v>83</v>
      </c>
      <c r="T128" s="38"/>
      <c r="U128" s="38"/>
      <c r="V128" s="38"/>
      <c r="W128" s="81">
        <f t="shared" si="7"/>
        <v>114</v>
      </c>
      <c r="X128" s="144"/>
      <c r="Y128" s="118"/>
      <c r="Z128" s="118"/>
      <c r="AA128" s="118"/>
    </row>
    <row r="129" spans="1:27" ht="28.5" thickBot="1">
      <c r="A129" s="17" t="s">
        <v>72</v>
      </c>
      <c r="B129" s="148"/>
      <c r="C129" s="80" t="e">
        <f>B129/'[1]Лист2'!B130*100</f>
        <v>#DIV/0!</v>
      </c>
      <c r="D129" s="143">
        <f t="shared" si="9"/>
        <v>970</v>
      </c>
      <c r="E129" s="79">
        <v>5</v>
      </c>
      <c r="F129" s="79">
        <v>7</v>
      </c>
      <c r="G129" s="79">
        <v>6</v>
      </c>
      <c r="H129" s="79">
        <v>14</v>
      </c>
      <c r="I129" s="79">
        <v>5</v>
      </c>
      <c r="J129" s="79">
        <v>13</v>
      </c>
      <c r="K129" s="79">
        <v>7</v>
      </c>
      <c r="L129" s="79">
        <v>17</v>
      </c>
      <c r="M129" s="79">
        <v>69</v>
      </c>
      <c r="N129" s="79">
        <v>2</v>
      </c>
      <c r="O129" s="79">
        <v>11</v>
      </c>
      <c r="P129" s="79">
        <v>5</v>
      </c>
      <c r="Q129" s="85">
        <v>4</v>
      </c>
      <c r="R129" s="79">
        <v>10</v>
      </c>
      <c r="S129" s="79">
        <v>795</v>
      </c>
      <c r="T129" s="38"/>
      <c r="U129" s="38"/>
      <c r="V129" s="38"/>
      <c r="W129" s="81">
        <f t="shared" si="7"/>
        <v>175</v>
      </c>
      <c r="X129" s="144"/>
      <c r="Y129" s="118"/>
      <c r="Z129" s="118"/>
      <c r="AA129" s="118"/>
    </row>
    <row r="130" spans="1:27" ht="14.25" thickBot="1">
      <c r="A130" s="16" t="s">
        <v>69</v>
      </c>
      <c r="B130" s="148">
        <v>4476</v>
      </c>
      <c r="C130" s="80" t="e">
        <f>B130/'[1]Лист2'!B131*100</f>
        <v>#DIV/0!</v>
      </c>
      <c r="D130" s="143">
        <f t="shared" si="9"/>
        <v>3744</v>
      </c>
      <c r="E130" s="76">
        <v>46</v>
      </c>
      <c r="F130" s="76">
        <v>14</v>
      </c>
      <c r="G130" s="76">
        <v>38</v>
      </c>
      <c r="H130" s="76">
        <v>61</v>
      </c>
      <c r="I130" s="76">
        <v>35</v>
      </c>
      <c r="J130" s="76">
        <v>11</v>
      </c>
      <c r="K130" s="76">
        <v>63</v>
      </c>
      <c r="L130" s="76">
        <v>153</v>
      </c>
      <c r="M130" s="76">
        <v>150</v>
      </c>
      <c r="N130" s="76">
        <v>12</v>
      </c>
      <c r="O130" s="76">
        <v>26</v>
      </c>
      <c r="P130" s="76">
        <v>18</v>
      </c>
      <c r="Q130" s="76">
        <v>9</v>
      </c>
      <c r="R130" s="86">
        <v>4</v>
      </c>
      <c r="S130" s="76">
        <v>3104</v>
      </c>
      <c r="T130" s="38"/>
      <c r="U130" s="38"/>
      <c r="V130" s="38"/>
      <c r="W130" s="81">
        <f t="shared" si="7"/>
        <v>640</v>
      </c>
      <c r="X130" s="144"/>
      <c r="Y130" s="118"/>
      <c r="Z130" s="118"/>
      <c r="AA130" s="118"/>
    </row>
    <row r="131" spans="1:27" ht="14.25" thickBot="1">
      <c r="A131" s="16" t="s">
        <v>69</v>
      </c>
      <c r="B131" s="29"/>
      <c r="C131" s="63" t="e">
        <f>B131/Лист2!B132*100</f>
        <v>#DIV/0!</v>
      </c>
      <c r="D131" s="31">
        <f t="shared" si="9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43">
        <f t="shared" si="7"/>
        <v>0</v>
      </c>
      <c r="X131" s="44"/>
      <c r="Y131" s="42"/>
      <c r="Z131" s="42"/>
      <c r="AA131" s="42"/>
    </row>
    <row r="132" spans="1:27" ht="14.25" thickBot="1">
      <c r="A132" s="19" t="s">
        <v>73</v>
      </c>
      <c r="B132" s="29"/>
      <c r="C132" s="63" t="e">
        <f>B132/Лист2!B133*100</f>
        <v>#DIV/0!</v>
      </c>
      <c r="D132" s="31">
        <f t="shared" si="9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43">
        <f t="shared" si="7"/>
        <v>0</v>
      </c>
      <c r="X132" s="44"/>
      <c r="Y132" s="42"/>
      <c r="Z132" s="42"/>
      <c r="AA132" s="42"/>
    </row>
    <row r="133" spans="1:27" ht="14.25" thickBot="1">
      <c r="A133" s="7" t="s">
        <v>74</v>
      </c>
      <c r="B133" s="29"/>
      <c r="C133" s="63" t="e">
        <f>B133/Лист2!B134*100</f>
        <v>#DIV/0!</v>
      </c>
      <c r="D133" s="31">
        <f t="shared" si="9"/>
        <v>286.6</v>
      </c>
      <c r="E133" s="38">
        <v>27.5</v>
      </c>
      <c r="F133" s="38">
        <v>2.3</v>
      </c>
      <c r="G133" s="38">
        <v>7</v>
      </c>
      <c r="H133" s="38">
        <v>13.7</v>
      </c>
      <c r="I133" s="38">
        <v>2</v>
      </c>
      <c r="J133" s="38">
        <v>4</v>
      </c>
      <c r="K133" s="38">
        <v>8</v>
      </c>
      <c r="L133" s="38">
        <v>42.1</v>
      </c>
      <c r="M133" s="38">
        <v>19</v>
      </c>
      <c r="N133" s="38">
        <v>12</v>
      </c>
      <c r="O133" s="38">
        <v>6</v>
      </c>
      <c r="P133" s="38">
        <v>9.9</v>
      </c>
      <c r="Q133" s="38">
        <v>12</v>
      </c>
      <c r="R133" s="38">
        <v>26.9</v>
      </c>
      <c r="S133" s="82">
        <v>94.2</v>
      </c>
      <c r="T133" s="29"/>
      <c r="U133" s="29"/>
      <c r="V133" s="29"/>
      <c r="W133" s="43">
        <f t="shared" si="7"/>
        <v>192.4</v>
      </c>
      <c r="X133" s="44"/>
      <c r="Y133" s="118"/>
      <c r="Z133" s="118"/>
      <c r="AA133" s="118"/>
    </row>
    <row r="134" spans="1:27" ht="14.25" thickBot="1">
      <c r="A134" s="7" t="s">
        <v>75</v>
      </c>
      <c r="B134" s="29"/>
      <c r="C134" s="63" t="e">
        <f>B134/Лист2!B135*100</f>
        <v>#DIV/0!</v>
      </c>
      <c r="D134" s="31">
        <f t="shared" si="9"/>
        <v>708</v>
      </c>
      <c r="E134" s="38">
        <v>45</v>
      </c>
      <c r="F134" s="38">
        <v>65</v>
      </c>
      <c r="G134" s="38">
        <v>32</v>
      </c>
      <c r="H134" s="38">
        <v>85</v>
      </c>
      <c r="I134" s="38">
        <v>12</v>
      </c>
      <c r="J134" s="38">
        <v>8.3</v>
      </c>
      <c r="K134" s="38">
        <v>49.6</v>
      </c>
      <c r="L134" s="38">
        <v>24</v>
      </c>
      <c r="M134" s="38">
        <v>99.9</v>
      </c>
      <c r="N134" s="38">
        <v>18</v>
      </c>
      <c r="O134" s="38">
        <v>27.3</v>
      </c>
      <c r="P134" s="38">
        <v>31.3</v>
      </c>
      <c r="Q134" s="38">
        <v>25</v>
      </c>
      <c r="R134" s="38">
        <v>26.9</v>
      </c>
      <c r="S134" s="82">
        <v>158.7</v>
      </c>
      <c r="T134" s="29"/>
      <c r="U134" s="29"/>
      <c r="V134" s="29"/>
      <c r="W134" s="43">
        <f t="shared" si="7"/>
        <v>549.3000000000001</v>
      </c>
      <c r="X134" s="44"/>
      <c r="Y134" s="118"/>
      <c r="Z134" s="118"/>
      <c r="AA134" s="118"/>
    </row>
    <row r="135" spans="1:27" ht="14.25" thickBot="1">
      <c r="A135" s="7" t="s">
        <v>76</v>
      </c>
      <c r="B135" s="29"/>
      <c r="C135" s="63" t="e">
        <f>B135/Лист2!B136*100</f>
        <v>#DIV/0!</v>
      </c>
      <c r="D135" s="31">
        <f t="shared" si="9"/>
        <v>39.400000000000006</v>
      </c>
      <c r="E135" s="38"/>
      <c r="F135" s="38"/>
      <c r="G135" s="38"/>
      <c r="H135" s="38"/>
      <c r="I135" s="38"/>
      <c r="J135" s="38">
        <v>3.7</v>
      </c>
      <c r="K135" s="38"/>
      <c r="L135" s="38"/>
      <c r="M135" s="38"/>
      <c r="N135" s="38"/>
      <c r="O135" s="38"/>
      <c r="P135" s="38"/>
      <c r="Q135" s="38">
        <v>0</v>
      </c>
      <c r="R135" s="38"/>
      <c r="S135" s="82">
        <v>35.7</v>
      </c>
      <c r="T135" s="29"/>
      <c r="U135" s="29"/>
      <c r="V135" s="29"/>
      <c r="W135" s="43">
        <f t="shared" si="7"/>
        <v>3.7</v>
      </c>
      <c r="X135" s="44"/>
      <c r="Y135" s="118"/>
      <c r="Z135" s="118"/>
      <c r="AA135" s="118"/>
    </row>
    <row r="136" spans="1:27" ht="28.5" thickBot="1">
      <c r="A136" s="7" t="s">
        <v>80</v>
      </c>
      <c r="B136" s="29"/>
      <c r="C136" s="63" t="e">
        <f>B136/Лист2!B137*100</f>
        <v>#DIV/0!</v>
      </c>
      <c r="D136" s="31">
        <f t="shared" si="9"/>
        <v>748.71</v>
      </c>
      <c r="E136" s="38">
        <v>27.5</v>
      </c>
      <c r="F136" s="38">
        <v>53.5</v>
      </c>
      <c r="G136" s="38">
        <v>23</v>
      </c>
      <c r="H136" s="38">
        <v>62.2</v>
      </c>
      <c r="I136" s="38">
        <v>24</v>
      </c>
      <c r="J136" s="38">
        <v>14.4</v>
      </c>
      <c r="K136" s="38">
        <v>21.4</v>
      </c>
      <c r="L136" s="38">
        <v>52.81</v>
      </c>
      <c r="M136" s="38">
        <v>113.3</v>
      </c>
      <c r="N136" s="38">
        <v>13.7</v>
      </c>
      <c r="O136" s="38">
        <v>47.1</v>
      </c>
      <c r="P136" s="38">
        <v>33.1</v>
      </c>
      <c r="Q136" s="38">
        <v>20.2</v>
      </c>
      <c r="R136" s="38">
        <v>28</v>
      </c>
      <c r="S136" s="82">
        <v>214.5</v>
      </c>
      <c r="T136" s="29"/>
      <c r="U136" s="29"/>
      <c r="V136" s="29"/>
      <c r="W136" s="43">
        <f t="shared" si="7"/>
        <v>534.21</v>
      </c>
      <c r="X136" s="44"/>
      <c r="Y136" s="118"/>
      <c r="Z136" s="118"/>
      <c r="AA136" s="118"/>
    </row>
    <row r="137" spans="1:27" ht="14.25" thickBot="1">
      <c r="A137" s="16" t="s">
        <v>77</v>
      </c>
      <c r="B137" s="29"/>
      <c r="C137" s="63" t="e">
        <f>B137/Лист2!B138*100</f>
        <v>#DIV/0!</v>
      </c>
      <c r="D137" s="31">
        <f t="shared" si="9"/>
        <v>635.3999999999999</v>
      </c>
      <c r="E137" s="38">
        <v>22.7</v>
      </c>
      <c r="F137" s="38">
        <v>53.5</v>
      </c>
      <c r="G137" s="38">
        <v>19.2</v>
      </c>
      <c r="H137" s="38">
        <v>58.4</v>
      </c>
      <c r="I137" s="38">
        <v>11.2</v>
      </c>
      <c r="J137" s="38">
        <v>14.4</v>
      </c>
      <c r="K137" s="38">
        <v>11.5</v>
      </c>
      <c r="L137" s="38">
        <v>45</v>
      </c>
      <c r="M137" s="38">
        <v>56.3</v>
      </c>
      <c r="N137" s="38">
        <v>13.7</v>
      </c>
      <c r="O137" s="38">
        <v>43.7</v>
      </c>
      <c r="P137" s="38">
        <v>31.4</v>
      </c>
      <c r="Q137" s="38">
        <v>15.7</v>
      </c>
      <c r="R137" s="38">
        <v>24.2</v>
      </c>
      <c r="S137" s="82">
        <v>214.5</v>
      </c>
      <c r="T137" s="29"/>
      <c r="U137" s="29"/>
      <c r="V137" s="29"/>
      <c r="W137" s="43">
        <f aca="true" t="shared" si="13" ref="W137:W142">E137+F137+G137+H137+I137+J137+K137+L137+M137+N137+O137+P137+Q137+R137</f>
        <v>420.8999999999999</v>
      </c>
      <c r="X137" s="44"/>
      <c r="Y137" s="118"/>
      <c r="Z137" s="118"/>
      <c r="AA137" s="118"/>
    </row>
    <row r="138" spans="1:27" ht="28.5" thickBot="1">
      <c r="A138" s="18" t="s">
        <v>78</v>
      </c>
      <c r="B138" s="29"/>
      <c r="C138" s="63" t="e">
        <f>B138/Лист2!B139*100</f>
        <v>#DIV/0!</v>
      </c>
      <c r="D138" s="31">
        <f t="shared" si="9"/>
        <v>912.4000000000001</v>
      </c>
      <c r="E138" s="38">
        <v>35</v>
      </c>
      <c r="F138" s="38">
        <v>47</v>
      </c>
      <c r="G138" s="38">
        <v>79</v>
      </c>
      <c r="H138" s="38">
        <v>80</v>
      </c>
      <c r="I138" s="38">
        <v>41</v>
      </c>
      <c r="J138" s="38">
        <v>0</v>
      </c>
      <c r="K138" s="38">
        <v>78.8</v>
      </c>
      <c r="L138" s="38">
        <v>79</v>
      </c>
      <c r="M138" s="38">
        <v>51.4</v>
      </c>
      <c r="N138" s="38">
        <v>83</v>
      </c>
      <c r="O138" s="38">
        <v>40</v>
      </c>
      <c r="P138" s="38">
        <v>56</v>
      </c>
      <c r="Q138" s="38">
        <v>84.2</v>
      </c>
      <c r="R138" s="38">
        <v>71</v>
      </c>
      <c r="S138" s="82">
        <v>87</v>
      </c>
      <c r="T138" s="29"/>
      <c r="U138" s="29"/>
      <c r="V138" s="29"/>
      <c r="W138" s="43">
        <f t="shared" si="13"/>
        <v>825.4000000000001</v>
      </c>
      <c r="X138" s="44"/>
      <c r="Y138" s="118"/>
      <c r="Z138" s="118"/>
      <c r="AA138" s="118"/>
    </row>
    <row r="139" spans="1:27" ht="28.5" thickBot="1">
      <c r="A139" s="18" t="s">
        <v>83</v>
      </c>
      <c r="B139" s="29"/>
      <c r="C139" s="63" t="e">
        <f>B139/Лист2!B140*100</f>
        <v>#DIV/0!</v>
      </c>
      <c r="D139" s="31">
        <f t="shared" si="9"/>
        <v>3867.2</v>
      </c>
      <c r="E139" s="38">
        <v>73.8</v>
      </c>
      <c r="F139" s="38">
        <v>110.7</v>
      </c>
      <c r="G139" s="38">
        <v>76.4</v>
      </c>
      <c r="H139" s="38">
        <v>160</v>
      </c>
      <c r="I139" s="38">
        <v>152.2</v>
      </c>
      <c r="J139" s="38">
        <v>105.1</v>
      </c>
      <c r="K139" s="38">
        <v>160.2</v>
      </c>
      <c r="L139" s="38">
        <v>236.6</v>
      </c>
      <c r="M139" s="38">
        <v>450</v>
      </c>
      <c r="N139" s="38">
        <v>225.1</v>
      </c>
      <c r="O139" s="38">
        <v>183.2</v>
      </c>
      <c r="P139" s="38">
        <v>243.6</v>
      </c>
      <c r="Q139" s="38">
        <v>122.8</v>
      </c>
      <c r="R139" s="38">
        <v>267.5</v>
      </c>
      <c r="S139" s="82">
        <v>1300</v>
      </c>
      <c r="T139" s="29"/>
      <c r="U139" s="29"/>
      <c r="V139" s="29"/>
      <c r="W139" s="43">
        <f t="shared" si="13"/>
        <v>2567.2</v>
      </c>
      <c r="X139" s="44"/>
      <c r="Y139" s="118"/>
      <c r="Z139" s="118"/>
      <c r="AA139" s="118"/>
    </row>
    <row r="140" spans="1:27" ht="28.5" thickBot="1">
      <c r="A140" s="18" t="s">
        <v>84</v>
      </c>
      <c r="B140" s="29"/>
      <c r="C140" s="63" t="e">
        <f>B140/Лист2!B141*100</f>
        <v>#DIV/0!</v>
      </c>
      <c r="D140" s="31">
        <f t="shared" si="9"/>
        <v>1812.9</v>
      </c>
      <c r="E140" s="38">
        <v>54.5</v>
      </c>
      <c r="F140" s="38">
        <v>60.6</v>
      </c>
      <c r="G140" s="38">
        <v>150</v>
      </c>
      <c r="H140" s="38">
        <v>215</v>
      </c>
      <c r="I140" s="38">
        <v>41</v>
      </c>
      <c r="J140" s="38">
        <v>525</v>
      </c>
      <c r="K140" s="38">
        <v>107.9</v>
      </c>
      <c r="L140" s="38">
        <v>49.8</v>
      </c>
      <c r="M140" s="38">
        <v>89.8</v>
      </c>
      <c r="N140" s="38">
        <v>104.8</v>
      </c>
      <c r="O140" s="38">
        <v>54.9</v>
      </c>
      <c r="P140" s="38">
        <v>50.8</v>
      </c>
      <c r="Q140" s="38">
        <v>44.9</v>
      </c>
      <c r="R140" s="38">
        <v>63.9</v>
      </c>
      <c r="S140" s="82">
        <v>200</v>
      </c>
      <c r="T140" s="29"/>
      <c r="U140" s="29"/>
      <c r="V140" s="29"/>
      <c r="W140" s="43">
        <f t="shared" si="13"/>
        <v>1612.9</v>
      </c>
      <c r="X140" s="44"/>
      <c r="Y140" s="118"/>
      <c r="Z140" s="118"/>
      <c r="AA140" s="118"/>
    </row>
    <row r="141" spans="1:27" ht="14.25" thickBot="1">
      <c r="A141" s="24" t="s">
        <v>79</v>
      </c>
      <c r="B141" s="29"/>
      <c r="C141" s="63" t="e">
        <f>B141/Лист2!B142*100</f>
        <v>#DIV/0!</v>
      </c>
      <c r="D141" s="31">
        <f t="shared" si="9"/>
        <v>0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4"/>
      <c r="R141" s="73"/>
      <c r="S141" s="73"/>
      <c r="T141" s="29"/>
      <c r="U141" s="29"/>
      <c r="V141" s="29"/>
      <c r="W141" s="43">
        <f t="shared" si="13"/>
        <v>0</v>
      </c>
      <c r="X141" s="44"/>
      <c r="Y141" s="118"/>
      <c r="Z141" s="118"/>
      <c r="AA141" s="118"/>
    </row>
    <row r="142" spans="1:27" ht="42">
      <c r="A142" s="7" t="s">
        <v>81</v>
      </c>
      <c r="B142" s="29"/>
      <c r="C142" s="63" t="e">
        <f>B142/Лист2!B143*100</f>
        <v>#DIV/0!</v>
      </c>
      <c r="D142" s="31">
        <f t="shared" si="9"/>
        <v>0</v>
      </c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4"/>
      <c r="R142" s="73"/>
      <c r="S142" s="73"/>
      <c r="T142" s="29"/>
      <c r="U142" s="29"/>
      <c r="V142" s="29"/>
      <c r="W142" s="43">
        <f t="shared" si="13"/>
        <v>0</v>
      </c>
      <c r="X142" s="44"/>
      <c r="Y142" s="118"/>
      <c r="Z142" s="118"/>
      <c r="AA142" s="118"/>
    </row>
    <row r="143" spans="2:27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2"/>
      <c r="Z143" s="42"/>
      <c r="AA143" s="42"/>
    </row>
    <row r="144" spans="1:27" ht="13.5">
      <c r="A144" s="25" t="s">
        <v>96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2"/>
      <c r="Z144" s="42"/>
      <c r="AA144" s="42"/>
    </row>
    <row r="145" spans="2:27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2"/>
      <c r="Z145" s="42"/>
      <c r="AA145" s="42"/>
    </row>
    <row r="146" spans="2:27" ht="12.7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2"/>
      <c r="Z146" s="42"/>
      <c r="AA146" s="42"/>
    </row>
    <row r="147" spans="2:27" ht="12.7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2"/>
      <c r="Z147" s="42"/>
      <c r="AA147" s="42"/>
    </row>
    <row r="148" spans="2:27" ht="12.7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2"/>
      <c r="Z148" s="42"/>
      <c r="AA148" s="42"/>
    </row>
    <row r="149" spans="2:27" ht="12.7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2"/>
      <c r="Z149" s="42"/>
      <c r="AA149" s="42"/>
    </row>
    <row r="150" spans="2:27" ht="12.7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2"/>
      <c r="Z150" s="42"/>
      <c r="AA150" s="42"/>
    </row>
    <row r="151" spans="2:27" ht="12.7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2"/>
      <c r="Z151" s="42"/>
      <c r="AA151" s="42"/>
    </row>
    <row r="152" spans="2:27" ht="12.7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2"/>
      <c r="Z152" s="42"/>
      <c r="AA152" s="42"/>
    </row>
    <row r="153" spans="2:27" ht="12.7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2"/>
      <c r="Z153" s="42"/>
      <c r="AA153" s="42"/>
    </row>
    <row r="154" spans="2:27" ht="12.7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2"/>
      <c r="Z154" s="42"/>
      <c r="AA154" s="42"/>
    </row>
    <row r="155" spans="2:27" ht="12.7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2"/>
      <c r="Z155" s="42"/>
      <c r="AA155" s="42"/>
    </row>
    <row r="156" spans="2:27" ht="12.7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2"/>
      <c r="Z156" s="42"/>
      <c r="AA156" s="42"/>
    </row>
    <row r="157" spans="2:27" ht="12.7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2"/>
      <c r="Z157" s="42"/>
      <c r="AA157" s="42"/>
    </row>
    <row r="158" spans="2:27" ht="12.7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2"/>
      <c r="Z158" s="42"/>
      <c r="AA158" s="42"/>
    </row>
    <row r="159" spans="2:27" ht="12.7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2"/>
      <c r="Z159" s="42"/>
      <c r="AA159" s="42"/>
    </row>
    <row r="160" spans="2:27" ht="12.7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2"/>
      <c r="Z160" s="42"/>
      <c r="AA160" s="42"/>
    </row>
    <row r="161" spans="2:27" ht="12.7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2"/>
      <c r="Z161" s="42"/>
      <c r="AA161" s="42"/>
    </row>
    <row r="162" spans="2:27" ht="12.7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2"/>
      <c r="Z162" s="42"/>
      <c r="AA162" s="42"/>
    </row>
    <row r="163" spans="2:27" ht="12.7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2"/>
      <c r="Z163" s="42"/>
      <c r="AA163" s="42"/>
    </row>
    <row r="164" spans="2:27" ht="12.7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2"/>
      <c r="Z164" s="42"/>
      <c r="AA164" s="42"/>
    </row>
    <row r="165" spans="2:27" ht="12.7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2"/>
      <c r="Z165" s="42"/>
      <c r="AA165" s="42"/>
    </row>
    <row r="166" spans="2:27" ht="12.7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2"/>
      <c r="Z166" s="42"/>
      <c r="AA166" s="42"/>
    </row>
    <row r="167" spans="2:27" ht="12.7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2"/>
      <c r="Z167" s="42"/>
      <c r="AA167" s="42"/>
    </row>
    <row r="168" spans="2:27" ht="12.7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2"/>
      <c r="Z168" s="42"/>
      <c r="AA168" s="42"/>
    </row>
    <row r="169" spans="2:27" ht="12.7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2"/>
      <c r="Z169" s="42"/>
      <c r="AA169" s="42"/>
    </row>
    <row r="170" spans="2:27" ht="12.7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2"/>
      <c r="Z170" s="42"/>
      <c r="AA170" s="42"/>
    </row>
    <row r="171" spans="2:27" ht="12.7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2"/>
      <c r="Z171" s="42"/>
      <c r="AA171" s="42"/>
    </row>
    <row r="172" spans="2:27" ht="12.7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2"/>
      <c r="Z172" s="42"/>
      <c r="AA172" s="42"/>
    </row>
    <row r="173" spans="2:27" ht="12.7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2"/>
      <c r="Z173" s="42"/>
      <c r="AA173" s="42"/>
    </row>
    <row r="174" spans="2:27" ht="12.7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2"/>
      <c r="Z174" s="42"/>
      <c r="AA174" s="42"/>
    </row>
    <row r="175" spans="2:27" ht="12.7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2"/>
      <c r="Z175" s="42"/>
      <c r="AA175" s="42"/>
    </row>
    <row r="176" spans="2:27" ht="12.75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2"/>
      <c r="Z176" s="42"/>
      <c r="AA176" s="42"/>
    </row>
    <row r="177" spans="2:27" ht="12.75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2"/>
      <c r="Z177" s="42"/>
      <c r="AA177" s="42"/>
    </row>
    <row r="178" spans="2:27" ht="12.75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2"/>
      <c r="Z178" s="42"/>
      <c r="AA178" s="42"/>
    </row>
    <row r="179" spans="2:27" ht="12.75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2"/>
      <c r="Z179" s="42"/>
      <c r="AA179" s="42"/>
    </row>
    <row r="180" spans="2:27" ht="12.75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2"/>
      <c r="Z180" s="42"/>
      <c r="AA180" s="42"/>
    </row>
    <row r="181" spans="2:27" ht="12.7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2"/>
      <c r="Z181" s="42"/>
      <c r="AA181" s="42"/>
    </row>
    <row r="182" spans="2:27" ht="12.7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2"/>
      <c r="Z182" s="42"/>
      <c r="AA182" s="42"/>
    </row>
    <row r="183" spans="2:27" ht="12.75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2"/>
      <c r="Z183" s="42"/>
      <c r="AA183" s="42"/>
    </row>
    <row r="184" spans="2:27" ht="12.75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2"/>
      <c r="Z184" s="42"/>
      <c r="AA184" s="42"/>
    </row>
    <row r="185" spans="2:27" ht="12.75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2"/>
      <c r="Z185" s="42"/>
      <c r="AA185" s="42"/>
    </row>
    <row r="186" spans="2:27" ht="12.75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2"/>
      <c r="Z186" s="42"/>
      <c r="AA186" s="42"/>
    </row>
    <row r="187" spans="2:27" ht="12.75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2"/>
      <c r="Z187" s="42"/>
      <c r="AA187" s="42"/>
    </row>
    <row r="188" spans="2:27" ht="12.7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2"/>
      <c r="Z188" s="42"/>
      <c r="AA188" s="42"/>
    </row>
    <row r="189" spans="2:27" ht="12.75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2"/>
      <c r="Z189" s="42"/>
      <c r="AA189" s="42"/>
    </row>
    <row r="190" spans="2:27" ht="12.75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2"/>
      <c r="Z190" s="42"/>
      <c r="AA190" s="42"/>
    </row>
    <row r="191" spans="2:27" ht="12.75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2"/>
      <c r="Z191" s="42"/>
      <c r="AA191" s="42"/>
    </row>
    <row r="192" spans="2:27" ht="12.7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2"/>
      <c r="Z192" s="42"/>
      <c r="AA192" s="42"/>
    </row>
    <row r="193" spans="2:27" ht="12.75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2"/>
      <c r="Z193" s="42"/>
      <c r="AA193" s="42"/>
    </row>
    <row r="194" spans="2:27" ht="12.75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2"/>
      <c r="Z194" s="42"/>
      <c r="AA194" s="42"/>
    </row>
    <row r="195" spans="2:27" ht="12.75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2"/>
      <c r="Z195" s="42"/>
      <c r="AA195" s="42"/>
    </row>
    <row r="196" spans="2:27" ht="12.75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2"/>
      <c r="Z196" s="42"/>
      <c r="AA196" s="42"/>
    </row>
    <row r="197" spans="2:27" ht="12.75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2"/>
      <c r="Z197" s="42"/>
      <c r="AA197" s="42"/>
    </row>
    <row r="198" spans="2:27" ht="12.75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2"/>
      <c r="Z198" s="42"/>
      <c r="AA198" s="42"/>
    </row>
    <row r="199" spans="2:27" ht="12.75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2"/>
      <c r="Z199" s="42"/>
      <c r="AA199" s="42"/>
    </row>
    <row r="200" spans="2:27" ht="12.75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2"/>
      <c r="Z200" s="42"/>
      <c r="AA200" s="42"/>
    </row>
    <row r="201" spans="2:27" ht="12.75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2"/>
      <c r="Z201" s="42"/>
      <c r="AA201" s="42"/>
    </row>
    <row r="202" spans="2:27" ht="12.75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2"/>
      <c r="Z202" s="42"/>
      <c r="AA202" s="42"/>
    </row>
    <row r="203" spans="2:27" ht="12.75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2"/>
      <c r="Z203" s="42"/>
      <c r="AA203" s="42"/>
    </row>
    <row r="204" spans="2:27" ht="12.75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2"/>
      <c r="Z204" s="42"/>
      <c r="AA204" s="42"/>
    </row>
    <row r="205" spans="2:27" ht="12.75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2"/>
      <c r="Z205" s="42"/>
      <c r="AA205" s="42"/>
    </row>
    <row r="206" spans="2:27" ht="12.75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2"/>
      <c r="Z206" s="42"/>
      <c r="AA206" s="42"/>
    </row>
    <row r="207" spans="2:27" ht="12.75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2"/>
      <c r="Z207" s="42"/>
      <c r="AA207" s="42"/>
    </row>
    <row r="208" spans="2:27" ht="12.75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2"/>
      <c r="Z208" s="42"/>
      <c r="AA208" s="42"/>
    </row>
    <row r="209" spans="2:27" ht="12.75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2"/>
      <c r="Z209" s="42"/>
      <c r="AA209" s="42"/>
    </row>
    <row r="210" spans="2:27" ht="12.75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2"/>
      <c r="Z210" s="42"/>
      <c r="AA210" s="42"/>
    </row>
    <row r="211" spans="2:27" ht="12.75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2"/>
      <c r="Z211" s="42"/>
      <c r="AA211" s="42"/>
    </row>
    <row r="212" spans="2:27" ht="12.7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2"/>
      <c r="Z212" s="42"/>
      <c r="AA212" s="42"/>
    </row>
    <row r="213" spans="2:27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2"/>
      <c r="Z213" s="42"/>
      <c r="AA213" s="42"/>
    </row>
    <row r="214" spans="2:27" ht="12.75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2"/>
      <c r="Z214" s="42"/>
      <c r="AA214" s="42"/>
    </row>
    <row r="215" spans="2:27" ht="12.75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2"/>
      <c r="Z215" s="42"/>
      <c r="AA215" s="42"/>
    </row>
    <row r="216" spans="2:27" ht="12.75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2"/>
      <c r="Z216" s="42"/>
      <c r="AA216" s="42"/>
    </row>
    <row r="217" spans="2:27" ht="12.75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2"/>
      <c r="Z217" s="42"/>
      <c r="AA217" s="42"/>
    </row>
    <row r="218" spans="2:27" ht="12.75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2"/>
      <c r="Z218" s="42"/>
      <c r="AA218" s="42"/>
    </row>
    <row r="219" spans="2:27" ht="12.75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2"/>
      <c r="Z219" s="42"/>
      <c r="AA219" s="42"/>
    </row>
    <row r="220" spans="2:27" ht="12.75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2"/>
      <c r="Z220" s="42"/>
      <c r="AA220" s="42"/>
    </row>
    <row r="221" spans="2:27" ht="12.75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2"/>
      <c r="Z221" s="42"/>
      <c r="AA221" s="42"/>
    </row>
    <row r="222" spans="2:27" ht="12.75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2"/>
      <c r="Z222" s="42"/>
      <c r="AA222" s="42"/>
    </row>
    <row r="223" spans="2:27" ht="12.75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2"/>
      <c r="Z223" s="42"/>
      <c r="AA223" s="42"/>
    </row>
    <row r="224" spans="2:27" ht="12.75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2"/>
      <c r="Z224" s="42"/>
      <c r="AA224" s="42"/>
    </row>
    <row r="225" spans="2:27" ht="12.75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2"/>
      <c r="Z225" s="42"/>
      <c r="AA225" s="42"/>
    </row>
    <row r="226" spans="2:27" ht="12.75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2"/>
      <c r="Z226" s="42"/>
      <c r="AA226" s="42"/>
    </row>
    <row r="227" spans="2:27" ht="12.75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2"/>
      <c r="Z227" s="42"/>
      <c r="AA227" s="42"/>
    </row>
    <row r="228" spans="2:27" ht="12.75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2"/>
      <c r="Z228" s="42"/>
      <c r="AA228" s="42"/>
    </row>
    <row r="229" spans="2:27" ht="12.75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2"/>
      <c r="Z229" s="42"/>
      <c r="AA229" s="42"/>
    </row>
    <row r="230" spans="2:27" ht="12.75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2"/>
      <c r="Z230" s="42"/>
      <c r="AA230" s="42"/>
    </row>
    <row r="231" spans="2:27" ht="12.75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2"/>
      <c r="Z231" s="42"/>
      <c r="AA231" s="42"/>
    </row>
    <row r="232" spans="2:27" ht="12.75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2"/>
      <c r="Z232" s="42"/>
      <c r="AA232" s="42"/>
    </row>
    <row r="233" spans="2:27" ht="12.75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2"/>
      <c r="Z233" s="42"/>
      <c r="AA233" s="42"/>
    </row>
    <row r="234" spans="2:27" ht="12.75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2"/>
      <c r="Z234" s="42"/>
      <c r="AA234" s="42"/>
    </row>
    <row r="235" spans="2:27" ht="12.75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2"/>
      <c r="Z235" s="42"/>
      <c r="AA235" s="42"/>
    </row>
    <row r="236" spans="2:27" ht="12.75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2"/>
      <c r="Z236" s="42"/>
      <c r="AA236" s="42"/>
    </row>
    <row r="237" spans="2:27" ht="12.75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2"/>
      <c r="Z237" s="42"/>
      <c r="AA237" s="42"/>
    </row>
    <row r="238" spans="2:27" ht="12.75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2"/>
      <c r="Z238" s="42"/>
      <c r="AA238" s="42"/>
    </row>
    <row r="239" spans="2:27" ht="12.75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2"/>
      <c r="Z239" s="42"/>
      <c r="AA239" s="42"/>
    </row>
    <row r="240" spans="2:27" ht="12.75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2"/>
      <c r="Z240" s="42"/>
      <c r="AA240" s="42"/>
    </row>
    <row r="241" spans="2:27" ht="12.75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2"/>
      <c r="Z241" s="42"/>
      <c r="AA241" s="42"/>
    </row>
    <row r="242" spans="2:27" ht="12.75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2"/>
      <c r="Z242" s="42"/>
      <c r="AA242" s="42"/>
    </row>
    <row r="243" spans="2:27" ht="12.75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2"/>
      <c r="Z243" s="42"/>
      <c r="AA243" s="42"/>
    </row>
    <row r="244" spans="2:27" ht="12.75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2"/>
      <c r="Z244" s="42"/>
      <c r="AA244" s="42"/>
    </row>
    <row r="245" spans="2:27" ht="12.75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2"/>
      <c r="Z245" s="42"/>
      <c r="AA245" s="42"/>
    </row>
    <row r="246" spans="2:27" ht="12.75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2"/>
      <c r="Z246" s="42"/>
      <c r="AA246" s="42"/>
    </row>
    <row r="247" spans="2:27" ht="12.75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2"/>
      <c r="Z247" s="42"/>
      <c r="AA247" s="42"/>
    </row>
    <row r="248" spans="2:27" ht="12.75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2"/>
      <c r="Z248" s="42"/>
      <c r="AA248" s="42"/>
    </row>
    <row r="249" spans="2:27" ht="12.75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2"/>
      <c r="Z249" s="42"/>
      <c r="AA249" s="42"/>
    </row>
    <row r="250" spans="2:27" ht="12.75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2"/>
      <c r="Z250" s="42"/>
      <c r="AA250" s="42"/>
    </row>
    <row r="251" spans="2:27" ht="12.75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2"/>
      <c r="Z251" s="42"/>
      <c r="AA251" s="42"/>
    </row>
    <row r="252" spans="2:27" ht="12.75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2"/>
      <c r="Z252" s="42"/>
      <c r="AA252" s="42"/>
    </row>
    <row r="253" spans="2:27" ht="12.75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2"/>
      <c r="Z253" s="42"/>
      <c r="AA253" s="42"/>
    </row>
    <row r="254" spans="2:27" ht="12.75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2"/>
      <c r="X254" s="42"/>
      <c r="Y254" s="42"/>
      <c r="Z254" s="42"/>
      <c r="AA254" s="42"/>
    </row>
    <row r="255" spans="2:27" ht="12.75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2"/>
      <c r="X255" s="42"/>
      <c r="Y255" s="42"/>
      <c r="Z255" s="42"/>
      <c r="AA255" s="42"/>
    </row>
    <row r="256" spans="2:27" ht="12.75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2"/>
      <c r="X256" s="42"/>
      <c r="Y256" s="42"/>
      <c r="Z256" s="42"/>
      <c r="AA256" s="42"/>
    </row>
    <row r="257" spans="2:27" ht="12.75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2"/>
      <c r="X257" s="42"/>
      <c r="Y257" s="42"/>
      <c r="Z257" s="42"/>
      <c r="AA257" s="42"/>
    </row>
    <row r="258" spans="2:27" ht="12.75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2"/>
      <c r="X258" s="42"/>
      <c r="Y258" s="42"/>
      <c r="Z258" s="42"/>
      <c r="AA258" s="42"/>
    </row>
    <row r="259" spans="2:27" ht="12.75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2"/>
      <c r="X259" s="42"/>
      <c r="Y259" s="42"/>
      <c r="Z259" s="42"/>
      <c r="AA259" s="42"/>
    </row>
    <row r="260" spans="2:27" ht="12.75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2"/>
      <c r="X260" s="42"/>
      <c r="Y260" s="42"/>
      <c r="Z260" s="42"/>
      <c r="AA260" s="42"/>
    </row>
    <row r="261" spans="2:27" ht="12.75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2"/>
      <c r="X261" s="42"/>
      <c r="Y261" s="42"/>
      <c r="Z261" s="42"/>
      <c r="AA261" s="42"/>
    </row>
    <row r="262" spans="2:27" ht="12.75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2"/>
      <c r="X262" s="42"/>
      <c r="Y262" s="42"/>
      <c r="Z262" s="42"/>
      <c r="AA262" s="42"/>
    </row>
    <row r="263" spans="2:27" ht="12.75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2"/>
      <c r="X263" s="42"/>
      <c r="Y263" s="42"/>
      <c r="Z263" s="42"/>
      <c r="AA263" s="42"/>
    </row>
    <row r="264" spans="2:27" ht="12.75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2"/>
      <c r="X264" s="42"/>
      <c r="Y264" s="42"/>
      <c r="Z264" s="42"/>
      <c r="AA264" s="42"/>
    </row>
    <row r="265" spans="2:27" ht="12.75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2"/>
      <c r="X265" s="42"/>
      <c r="Y265" s="42"/>
      <c r="Z265" s="42"/>
      <c r="AA265" s="42"/>
    </row>
    <row r="266" spans="2:27" ht="12.75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2"/>
      <c r="X266" s="42"/>
      <c r="Y266" s="42"/>
      <c r="Z266" s="42"/>
      <c r="AA266" s="42"/>
    </row>
    <row r="267" spans="2:27" ht="12.75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2"/>
      <c r="X267" s="42"/>
      <c r="Y267" s="42"/>
      <c r="Z267" s="42"/>
      <c r="AA267" s="42"/>
    </row>
    <row r="268" spans="2:27" ht="12.75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2"/>
      <c r="X268" s="42"/>
      <c r="Y268" s="42"/>
      <c r="Z268" s="42"/>
      <c r="AA268" s="42"/>
    </row>
    <row r="269" spans="2:27" ht="12.75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2"/>
      <c r="X269" s="42"/>
      <c r="Y269" s="42"/>
      <c r="Z269" s="42"/>
      <c r="AA269" s="42"/>
    </row>
    <row r="270" spans="2:27" ht="12.75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2"/>
      <c r="X270" s="42"/>
      <c r="Y270" s="42"/>
      <c r="Z270" s="42"/>
      <c r="AA270" s="42"/>
    </row>
    <row r="271" spans="2:27" ht="12.75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2"/>
      <c r="X271" s="42"/>
      <c r="Y271" s="42"/>
      <c r="Z271" s="42"/>
      <c r="AA271" s="42"/>
    </row>
    <row r="272" spans="2:27" ht="12.75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2"/>
      <c r="X272" s="42"/>
      <c r="Y272" s="42"/>
      <c r="Z272" s="42"/>
      <c r="AA272" s="42"/>
    </row>
    <row r="273" spans="2:27" ht="12.75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2"/>
      <c r="X273" s="42"/>
      <c r="Y273" s="42"/>
      <c r="Z273" s="42"/>
      <c r="AA273" s="42"/>
    </row>
    <row r="274" spans="2:27" ht="12.75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2"/>
      <c r="X274" s="42"/>
      <c r="Y274" s="42"/>
      <c r="Z274" s="42"/>
      <c r="AA274" s="42"/>
    </row>
    <row r="275" spans="2:27" ht="12.75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2"/>
      <c r="X275" s="42"/>
      <c r="Y275" s="42"/>
      <c r="Z275" s="42"/>
      <c r="AA275" s="42"/>
    </row>
    <row r="276" spans="2:27" ht="12.75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2"/>
      <c r="X276" s="42"/>
      <c r="Y276" s="42"/>
      <c r="Z276" s="42"/>
      <c r="AA276" s="42"/>
    </row>
    <row r="277" spans="2:27" ht="12.75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2"/>
      <c r="X277" s="42"/>
      <c r="Y277" s="42"/>
      <c r="Z277" s="42"/>
      <c r="AA277" s="42"/>
    </row>
    <row r="278" spans="2:2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2:2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2:2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2:2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2:2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2:2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2:2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2:2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2:2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2:22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2:22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2:22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2:22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2:22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2:22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2:22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2:22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2:22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2:22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2:22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2:22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2:22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2:22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2:22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2:22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2:22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2:22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2:22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2:22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2:22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2:22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2:22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2:22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2:22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2:22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2:22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2:22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2:22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2:22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2:22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2:22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2:22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2:22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2:22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2:22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2:22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2:22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</sheetData>
  <sheetProtection/>
  <mergeCells count="25">
    <mergeCell ref="W6:W7"/>
    <mergeCell ref="V6:V7"/>
    <mergeCell ref="N6:N7"/>
    <mergeCell ref="G6:G7"/>
    <mergeCell ref="U6:U7"/>
    <mergeCell ref="T6:T7"/>
    <mergeCell ref="O6:O7"/>
    <mergeCell ref="P6:P7"/>
    <mergeCell ref="Q6:Q7"/>
    <mergeCell ref="R6:R7"/>
    <mergeCell ref="I6:I7"/>
    <mergeCell ref="J6:J7"/>
    <mergeCell ref="S6:S7"/>
    <mergeCell ref="H6:H7"/>
    <mergeCell ref="K6:K7"/>
    <mergeCell ref="L6:L7"/>
    <mergeCell ref="M6:M7"/>
    <mergeCell ref="A1:F1"/>
    <mergeCell ref="A3:F3"/>
    <mergeCell ref="A4:F4"/>
    <mergeCell ref="A6:A7"/>
    <mergeCell ref="F6:F7"/>
    <mergeCell ref="E6:E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</cols>
  <sheetData>
    <row r="1" spans="1:6" ht="13.5">
      <c r="A1" s="1"/>
      <c r="B1" s="321" t="s">
        <v>143</v>
      </c>
      <c r="C1" s="321"/>
      <c r="D1" s="321"/>
      <c r="E1" s="321"/>
      <c r="F1" s="321"/>
    </row>
    <row r="2" spans="1:6" ht="13.5">
      <c r="A2" s="1"/>
      <c r="B2" s="321" t="s">
        <v>144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11" ht="13.5">
      <c r="A6" s="1"/>
      <c r="B6" s="321" t="s">
        <v>147</v>
      </c>
      <c r="C6" s="321"/>
      <c r="D6" s="321"/>
      <c r="E6" s="321"/>
      <c r="F6" s="321"/>
      <c r="G6" s="1"/>
      <c r="H6" s="1"/>
      <c r="I6" s="1"/>
      <c r="J6" s="1"/>
      <c r="K6" s="1"/>
    </row>
    <row r="7" spans="1:6" ht="15.75" customHeight="1">
      <c r="A7" s="316" t="s">
        <v>149</v>
      </c>
      <c r="B7" s="316"/>
      <c r="C7" s="316"/>
      <c r="D7" s="316"/>
      <c r="E7" s="316"/>
      <c r="F7" s="316"/>
    </row>
    <row r="8" spans="1:6" ht="15.7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192" t="s">
        <v>47</v>
      </c>
      <c r="B12" s="194">
        <v>3.684</v>
      </c>
      <c r="C12" s="194">
        <v>3.678</v>
      </c>
      <c r="D12" s="273">
        <f>C12/B12*100</f>
        <v>99.83713355048859</v>
      </c>
      <c r="E12" s="194">
        <v>3.681</v>
      </c>
      <c r="F12" s="274">
        <f>E12/C12*100</f>
        <v>100.0815660685155</v>
      </c>
    </row>
    <row r="13" spans="1:6" ht="27.75">
      <c r="A13" s="192" t="s">
        <v>54</v>
      </c>
      <c r="B13" s="196">
        <v>4.289</v>
      </c>
      <c r="C13" s="198">
        <v>4.843</v>
      </c>
      <c r="D13" s="200">
        <f aca="true" t="shared" si="0" ref="D13:D83">C13/B13*100</f>
        <v>112.91676381440897</v>
      </c>
      <c r="E13" s="198">
        <v>5.484</v>
      </c>
      <c r="F13" s="210">
        <f aca="true" t="shared" si="1" ref="F13:F83">E13/C13*100</f>
        <v>113.23559776997729</v>
      </c>
    </row>
    <row r="14" spans="1:6" ht="13.5">
      <c r="A14" s="192" t="s">
        <v>52</v>
      </c>
      <c r="B14" s="196">
        <v>1.902</v>
      </c>
      <c r="C14" s="196">
        <v>1.917</v>
      </c>
      <c r="D14" s="200">
        <f t="shared" si="0"/>
        <v>100.78864353312305</v>
      </c>
      <c r="E14" s="196">
        <v>1.915</v>
      </c>
      <c r="F14" s="210">
        <f t="shared" si="1"/>
        <v>99.89567031820553</v>
      </c>
    </row>
    <row r="15" spans="1:6" ht="13.5">
      <c r="A15" s="192" t="s">
        <v>48</v>
      </c>
      <c r="B15" s="196">
        <v>0.548</v>
      </c>
      <c r="C15" s="196">
        <v>0.554</v>
      </c>
      <c r="D15" s="200">
        <f t="shared" si="0"/>
        <v>101.09489051094891</v>
      </c>
      <c r="E15" s="196">
        <v>0.562</v>
      </c>
      <c r="F15" s="210">
        <f t="shared" si="1"/>
        <v>101.44404332129963</v>
      </c>
    </row>
    <row r="16" spans="1:6" ht="27.75">
      <c r="A16" s="197" t="s">
        <v>53</v>
      </c>
      <c r="B16" s="198">
        <v>7.3064</v>
      </c>
      <c r="C16" s="277">
        <v>7.9932</v>
      </c>
      <c r="D16" s="200">
        <f t="shared" si="0"/>
        <v>109.39997810139054</v>
      </c>
      <c r="E16" s="198">
        <v>8.6726</v>
      </c>
      <c r="F16" s="210">
        <f t="shared" si="1"/>
        <v>108.49972476605114</v>
      </c>
    </row>
    <row r="17" spans="1:6" ht="27.75">
      <c r="A17" s="197" t="s">
        <v>65</v>
      </c>
      <c r="B17" s="198">
        <v>1.455</v>
      </c>
      <c r="C17" s="198">
        <v>1.455</v>
      </c>
      <c r="D17" s="200">
        <f t="shared" si="0"/>
        <v>100</v>
      </c>
      <c r="E17" s="198">
        <v>1.455</v>
      </c>
      <c r="F17" s="210">
        <f t="shared" si="1"/>
        <v>100</v>
      </c>
    </row>
    <row r="18" spans="1:6" ht="27.75">
      <c r="A18" s="199" t="s">
        <v>45</v>
      </c>
      <c r="B18" s="200">
        <v>4.9</v>
      </c>
      <c r="C18" s="198">
        <v>4.96</v>
      </c>
      <c r="D18" s="200">
        <f t="shared" si="0"/>
        <v>101.22448979591836</v>
      </c>
      <c r="E18" s="198">
        <v>5.5</v>
      </c>
      <c r="F18" s="210">
        <f t="shared" si="1"/>
        <v>110.88709677419355</v>
      </c>
    </row>
    <row r="19" spans="1:6" ht="27.75">
      <c r="A19" s="192" t="s">
        <v>46</v>
      </c>
      <c r="B19" s="198">
        <v>3.95</v>
      </c>
      <c r="C19" s="198">
        <v>3.9</v>
      </c>
      <c r="D19" s="200">
        <f t="shared" si="0"/>
        <v>98.73417721518987</v>
      </c>
      <c r="E19" s="198">
        <v>3.67</v>
      </c>
      <c r="F19" s="210">
        <f t="shared" si="1"/>
        <v>94.1025641025641</v>
      </c>
    </row>
    <row r="20" spans="1:6" ht="13.5">
      <c r="A20" s="197" t="s">
        <v>27</v>
      </c>
      <c r="B20" s="198"/>
      <c r="C20" s="198"/>
      <c r="D20" s="200"/>
      <c r="E20" s="198"/>
      <c r="F20" s="210"/>
    </row>
    <row r="21" spans="1:6" ht="13.5">
      <c r="A21" s="197" t="s">
        <v>55</v>
      </c>
      <c r="B21" s="198"/>
      <c r="C21" s="198"/>
      <c r="D21" s="200"/>
      <c r="E21" s="198"/>
      <c r="F21" s="210"/>
    </row>
    <row r="22" spans="1:6" ht="13.5">
      <c r="A22" s="197" t="s">
        <v>56</v>
      </c>
      <c r="B22" s="198"/>
      <c r="C22" s="198"/>
      <c r="D22" s="200"/>
      <c r="E22" s="198"/>
      <c r="F22" s="210"/>
    </row>
    <row r="23" spans="1:6" ht="13.5">
      <c r="A23" s="197" t="s">
        <v>57</v>
      </c>
      <c r="B23" s="198">
        <v>44583</v>
      </c>
      <c r="C23" s="198">
        <v>47000</v>
      </c>
      <c r="D23" s="200">
        <f t="shared" si="0"/>
        <v>105.42134894466501</v>
      </c>
      <c r="E23" s="198">
        <v>51700</v>
      </c>
      <c r="F23" s="210">
        <f t="shared" si="1"/>
        <v>110.00000000000001</v>
      </c>
    </row>
    <row r="24" spans="1:6" ht="13.5">
      <c r="A24" s="201" t="s">
        <v>29</v>
      </c>
      <c r="B24" s="202"/>
      <c r="C24" s="198"/>
      <c r="D24" s="200"/>
      <c r="E24" s="202"/>
      <c r="F24" s="210"/>
    </row>
    <row r="25" spans="1:6" ht="13.5">
      <c r="A25" s="201" t="s">
        <v>30</v>
      </c>
      <c r="B25" s="202"/>
      <c r="C25" s="198"/>
      <c r="D25" s="200"/>
      <c r="E25" s="202"/>
      <c r="F25" s="210"/>
    </row>
    <row r="26" spans="1:6" ht="27.75">
      <c r="A26" s="199" t="s">
        <v>31</v>
      </c>
      <c r="B26" s="203"/>
      <c r="C26" s="198"/>
      <c r="D26" s="200"/>
      <c r="E26" s="202"/>
      <c r="F26" s="210"/>
    </row>
    <row r="27" spans="1:6" ht="27.75">
      <c r="A27" s="188" t="s">
        <v>36</v>
      </c>
      <c r="B27" s="198"/>
      <c r="C27" s="198"/>
      <c r="D27" s="200"/>
      <c r="E27" s="198"/>
      <c r="F27" s="210"/>
    </row>
    <row r="28" spans="1:6" ht="13.5">
      <c r="A28" s="211" t="s">
        <v>117</v>
      </c>
      <c r="B28" s="198">
        <v>0</v>
      </c>
      <c r="C28" s="198">
        <v>0</v>
      </c>
      <c r="D28" s="200"/>
      <c r="E28" s="198">
        <v>0</v>
      </c>
      <c r="F28" s="210"/>
    </row>
    <row r="29" spans="1:6" ht="13.5">
      <c r="A29" s="211" t="s">
        <v>127</v>
      </c>
      <c r="B29" s="198">
        <v>0</v>
      </c>
      <c r="C29" s="198">
        <v>0</v>
      </c>
      <c r="D29" s="200"/>
      <c r="E29" s="198">
        <v>0</v>
      </c>
      <c r="F29" s="210"/>
    </row>
    <row r="30" spans="1:6" ht="13.5">
      <c r="A30" s="211" t="s">
        <v>118</v>
      </c>
      <c r="B30" s="198">
        <v>0</v>
      </c>
      <c r="C30" s="198">
        <v>0</v>
      </c>
      <c r="D30" s="200"/>
      <c r="E30" s="198">
        <v>0</v>
      </c>
      <c r="F30" s="210"/>
    </row>
    <row r="31" spans="1:6" ht="13.5">
      <c r="A31" s="211" t="s">
        <v>119</v>
      </c>
      <c r="B31" s="198">
        <v>0</v>
      </c>
      <c r="C31" s="198">
        <v>0</v>
      </c>
      <c r="D31" s="200"/>
      <c r="E31" s="198">
        <v>0</v>
      </c>
      <c r="F31" s="210"/>
    </row>
    <row r="32" spans="1:6" ht="13.5">
      <c r="A32" s="211" t="s">
        <v>120</v>
      </c>
      <c r="B32" s="198">
        <v>0</v>
      </c>
      <c r="C32" s="198">
        <v>0</v>
      </c>
      <c r="D32" s="200"/>
      <c r="E32" s="198">
        <v>0</v>
      </c>
      <c r="F32" s="210"/>
    </row>
    <row r="33" spans="1:6" ht="13.5">
      <c r="A33" s="211" t="s">
        <v>121</v>
      </c>
      <c r="B33" s="198">
        <v>0</v>
      </c>
      <c r="C33" s="198">
        <v>0</v>
      </c>
      <c r="D33" s="200"/>
      <c r="E33" s="198">
        <v>0</v>
      </c>
      <c r="F33" s="210"/>
    </row>
    <row r="34" spans="1:6" ht="13.5">
      <c r="A34" s="211" t="s">
        <v>122</v>
      </c>
      <c r="B34" s="198">
        <v>0</v>
      </c>
      <c r="C34" s="198">
        <v>0</v>
      </c>
      <c r="D34" s="200"/>
      <c r="E34" s="198">
        <v>0</v>
      </c>
      <c r="F34" s="210"/>
    </row>
    <row r="35" spans="1:6" ht="13.5">
      <c r="A35" s="211" t="s">
        <v>123</v>
      </c>
      <c r="B35" s="198">
        <v>0</v>
      </c>
      <c r="C35" s="198">
        <v>0</v>
      </c>
      <c r="D35" s="200"/>
      <c r="E35" s="198">
        <v>0</v>
      </c>
      <c r="F35" s="210"/>
    </row>
    <row r="36" spans="1:6" ht="13.5">
      <c r="A36" s="211" t="s">
        <v>124</v>
      </c>
      <c r="B36" s="198">
        <v>0</v>
      </c>
      <c r="C36" s="198">
        <v>0</v>
      </c>
      <c r="D36" s="200"/>
      <c r="E36" s="198">
        <v>0</v>
      </c>
      <c r="F36" s="210"/>
    </row>
    <row r="37" spans="1:6" ht="13.5">
      <c r="A37" s="211" t="s">
        <v>125</v>
      </c>
      <c r="B37" s="198">
        <v>0</v>
      </c>
      <c r="C37" s="198">
        <v>0</v>
      </c>
      <c r="D37" s="200"/>
      <c r="E37" s="198">
        <v>0</v>
      </c>
      <c r="F37" s="210"/>
    </row>
    <row r="38" spans="1:6" ht="13.5">
      <c r="A38" s="211" t="s">
        <v>126</v>
      </c>
      <c r="B38" s="198">
        <v>0</v>
      </c>
      <c r="C38" s="198">
        <v>0</v>
      </c>
      <c r="D38" s="200"/>
      <c r="E38" s="198">
        <v>0</v>
      </c>
      <c r="F38" s="210"/>
    </row>
    <row r="39" spans="1:6" ht="27.75">
      <c r="A39" s="197" t="s">
        <v>58</v>
      </c>
      <c r="B39" s="189">
        <f>B40+B41+B42</f>
        <v>441.3</v>
      </c>
      <c r="C39" s="189">
        <f>C40+C41+C42</f>
        <v>482</v>
      </c>
      <c r="D39" s="200">
        <f t="shared" si="0"/>
        <v>109.22275096306366</v>
      </c>
      <c r="E39" s="189">
        <f>E40+E41+E42</f>
        <v>505</v>
      </c>
      <c r="F39" s="210">
        <f t="shared" si="1"/>
        <v>104.77178423236515</v>
      </c>
    </row>
    <row r="40" spans="1:6" ht="13.5">
      <c r="A40" s="197" t="s">
        <v>87</v>
      </c>
      <c r="B40" s="189">
        <v>270.1</v>
      </c>
      <c r="C40" s="189">
        <v>310</v>
      </c>
      <c r="D40" s="200">
        <f t="shared" si="0"/>
        <v>114.77230655312847</v>
      </c>
      <c r="E40" s="189">
        <v>325</v>
      </c>
      <c r="F40" s="210">
        <f t="shared" si="1"/>
        <v>104.83870967741935</v>
      </c>
    </row>
    <row r="41" spans="1:6" ht="27.75">
      <c r="A41" s="197" t="s">
        <v>88</v>
      </c>
      <c r="B41" s="198">
        <v>56</v>
      </c>
      <c r="C41" s="198">
        <v>56</v>
      </c>
      <c r="D41" s="200">
        <f t="shared" si="0"/>
        <v>100</v>
      </c>
      <c r="E41" s="198">
        <v>60</v>
      </c>
      <c r="F41" s="210">
        <f t="shared" si="1"/>
        <v>107.14285714285714</v>
      </c>
    </row>
    <row r="42" spans="1:6" ht="13.5">
      <c r="A42" s="197" t="s">
        <v>89</v>
      </c>
      <c r="B42" s="189">
        <v>115.2</v>
      </c>
      <c r="C42" s="189">
        <v>116</v>
      </c>
      <c r="D42" s="200">
        <f t="shared" si="0"/>
        <v>100.69444444444444</v>
      </c>
      <c r="E42" s="189">
        <v>120</v>
      </c>
      <c r="F42" s="210">
        <f t="shared" si="1"/>
        <v>103.44827586206897</v>
      </c>
    </row>
    <row r="43" spans="1:6" ht="27.75">
      <c r="A43" s="188" t="s">
        <v>2</v>
      </c>
      <c r="B43" s="198"/>
      <c r="C43" s="198"/>
      <c r="D43" s="200"/>
      <c r="E43" s="198"/>
      <c r="F43" s="210"/>
    </row>
    <row r="44" spans="1:6" ht="13.5">
      <c r="A44" s="197" t="s">
        <v>90</v>
      </c>
      <c r="B44" s="198">
        <v>19.5</v>
      </c>
      <c r="C44" s="198">
        <v>20</v>
      </c>
      <c r="D44" s="200">
        <f t="shared" si="0"/>
        <v>102.56410256410255</v>
      </c>
      <c r="E44" s="198">
        <v>20</v>
      </c>
      <c r="F44" s="210">
        <f t="shared" si="1"/>
        <v>100</v>
      </c>
    </row>
    <row r="45" spans="1:6" ht="13.5">
      <c r="A45" s="197" t="s">
        <v>3</v>
      </c>
      <c r="B45" s="198"/>
      <c r="C45" s="198"/>
      <c r="D45" s="200"/>
      <c r="E45" s="198"/>
      <c r="F45" s="210"/>
    </row>
    <row r="46" spans="1:6" ht="13.5">
      <c r="A46" s="197" t="s">
        <v>4</v>
      </c>
      <c r="B46" s="198">
        <v>0.3</v>
      </c>
      <c r="C46" s="198">
        <v>0.4</v>
      </c>
      <c r="D46" s="200">
        <f t="shared" si="0"/>
        <v>133.33333333333334</v>
      </c>
      <c r="E46" s="198">
        <v>0.4</v>
      </c>
      <c r="F46" s="210">
        <f t="shared" si="1"/>
        <v>100</v>
      </c>
    </row>
    <row r="47" spans="1:6" ht="13.5">
      <c r="A47" s="197" t="s">
        <v>5</v>
      </c>
      <c r="B47" s="198">
        <v>2.5</v>
      </c>
      <c r="C47" s="198">
        <v>2.5</v>
      </c>
      <c r="D47" s="200">
        <f t="shared" si="0"/>
        <v>100</v>
      </c>
      <c r="E47" s="198">
        <v>2.5</v>
      </c>
      <c r="F47" s="210">
        <f t="shared" si="1"/>
        <v>100</v>
      </c>
    </row>
    <row r="48" spans="1:6" ht="13.5">
      <c r="A48" s="197" t="s">
        <v>6</v>
      </c>
      <c r="B48" s="198">
        <v>25</v>
      </c>
      <c r="C48" s="198">
        <v>25</v>
      </c>
      <c r="D48" s="200">
        <f t="shared" si="0"/>
        <v>100</v>
      </c>
      <c r="E48" s="198">
        <v>25</v>
      </c>
      <c r="F48" s="210">
        <f t="shared" si="1"/>
        <v>100</v>
      </c>
    </row>
    <row r="49" spans="1:6" ht="13.5">
      <c r="A49" s="197" t="s">
        <v>28</v>
      </c>
      <c r="B49" s="198">
        <v>2.2</v>
      </c>
      <c r="C49" s="198">
        <v>2.2</v>
      </c>
      <c r="D49" s="200">
        <f t="shared" si="0"/>
        <v>100</v>
      </c>
      <c r="E49" s="198">
        <v>2.5</v>
      </c>
      <c r="F49" s="210">
        <f t="shared" si="1"/>
        <v>113.63636363636363</v>
      </c>
    </row>
    <row r="50" spans="1:6" ht="13.5">
      <c r="A50" s="197" t="s">
        <v>38</v>
      </c>
      <c r="B50" s="198">
        <f>B51+B52+B53</f>
        <v>1.7</v>
      </c>
      <c r="C50" s="198">
        <f>C51+C52+C53</f>
        <v>1.7</v>
      </c>
      <c r="D50" s="200">
        <f t="shared" si="0"/>
        <v>100</v>
      </c>
      <c r="E50" s="198">
        <v>1.7</v>
      </c>
      <c r="F50" s="210">
        <f t="shared" si="1"/>
        <v>100</v>
      </c>
    </row>
    <row r="51" spans="1:6" ht="13.5">
      <c r="A51" s="197" t="s">
        <v>87</v>
      </c>
      <c r="B51" s="198"/>
      <c r="C51" s="198"/>
      <c r="D51" s="200"/>
      <c r="E51" s="198"/>
      <c r="F51" s="210"/>
    </row>
    <row r="52" spans="1:6" ht="27.75">
      <c r="A52" s="197" t="s">
        <v>88</v>
      </c>
      <c r="B52" s="198"/>
      <c r="C52" s="198"/>
      <c r="D52" s="200"/>
      <c r="E52" s="198"/>
      <c r="F52" s="210"/>
    </row>
    <row r="53" spans="1:6" ht="13.5">
      <c r="A53" s="197" t="s">
        <v>91</v>
      </c>
      <c r="B53" s="198">
        <v>1.7</v>
      </c>
      <c r="C53" s="198">
        <v>1.7</v>
      </c>
      <c r="D53" s="200">
        <f t="shared" si="0"/>
        <v>100</v>
      </c>
      <c r="E53" s="198">
        <f>E50-E51-E52</f>
        <v>1.7</v>
      </c>
      <c r="F53" s="210">
        <f t="shared" si="1"/>
        <v>100</v>
      </c>
    </row>
    <row r="54" spans="1:6" ht="13.5">
      <c r="A54" s="197" t="s">
        <v>39</v>
      </c>
      <c r="B54" s="198">
        <f>B55+B56+B57</f>
        <v>2</v>
      </c>
      <c r="C54" s="198">
        <f>C55+C56+C57</f>
        <v>2</v>
      </c>
      <c r="D54" s="200">
        <f t="shared" si="0"/>
        <v>100</v>
      </c>
      <c r="E54" s="198">
        <f>E55+E56+E57</f>
        <v>2</v>
      </c>
      <c r="F54" s="210">
        <f t="shared" si="1"/>
        <v>100</v>
      </c>
    </row>
    <row r="55" spans="1:6" ht="13.5">
      <c r="A55" s="197" t="s">
        <v>87</v>
      </c>
      <c r="B55" s="198"/>
      <c r="C55" s="198"/>
      <c r="D55" s="200"/>
      <c r="E55" s="198"/>
      <c r="F55" s="210"/>
    </row>
    <row r="56" spans="1:6" ht="27.75">
      <c r="A56" s="197" t="s">
        <v>88</v>
      </c>
      <c r="B56" s="198">
        <v>0.9</v>
      </c>
      <c r="C56" s="198">
        <v>0.9</v>
      </c>
      <c r="D56" s="200">
        <f t="shared" si="0"/>
        <v>100</v>
      </c>
      <c r="E56" s="198">
        <v>0.9</v>
      </c>
      <c r="F56" s="210">
        <f t="shared" si="1"/>
        <v>100</v>
      </c>
    </row>
    <row r="57" spans="1:6" ht="13.5">
      <c r="A57" s="197" t="s">
        <v>91</v>
      </c>
      <c r="B57" s="198">
        <v>1.1</v>
      </c>
      <c r="C57" s="198">
        <v>1.1</v>
      </c>
      <c r="D57" s="200">
        <f t="shared" si="0"/>
        <v>100</v>
      </c>
      <c r="E57" s="198">
        <v>1.1</v>
      </c>
      <c r="F57" s="210">
        <f t="shared" si="1"/>
        <v>100</v>
      </c>
    </row>
    <row r="58" spans="1:6" ht="13.5">
      <c r="A58" s="197" t="s">
        <v>66</v>
      </c>
      <c r="B58" s="198">
        <f>B59+B60+B61</f>
        <v>0.1</v>
      </c>
      <c r="C58" s="198">
        <f>C59+C60+C61</f>
        <v>0.1</v>
      </c>
      <c r="D58" s="200">
        <f t="shared" si="0"/>
        <v>100</v>
      </c>
      <c r="E58" s="198">
        <v>0.2</v>
      </c>
      <c r="F58" s="210">
        <f t="shared" si="1"/>
        <v>200</v>
      </c>
    </row>
    <row r="59" spans="1:6" ht="13.5">
      <c r="A59" s="197" t="s">
        <v>87</v>
      </c>
      <c r="B59" s="198"/>
      <c r="C59" s="198"/>
      <c r="D59" s="200"/>
      <c r="E59" s="198"/>
      <c r="F59" s="210"/>
    </row>
    <row r="60" spans="1:6" ht="27.75">
      <c r="A60" s="197" t="s">
        <v>88</v>
      </c>
      <c r="B60" s="198"/>
      <c r="C60" s="198"/>
      <c r="D60" s="200"/>
      <c r="E60" s="198"/>
      <c r="F60" s="210"/>
    </row>
    <row r="61" spans="1:6" ht="13.5">
      <c r="A61" s="197" t="s">
        <v>91</v>
      </c>
      <c r="B61" s="198">
        <v>0.1</v>
      </c>
      <c r="C61" s="198">
        <v>0.1</v>
      </c>
      <c r="D61" s="200">
        <f t="shared" si="0"/>
        <v>100</v>
      </c>
      <c r="E61" s="198">
        <v>0.2</v>
      </c>
      <c r="F61" s="210">
        <f t="shared" si="1"/>
        <v>200</v>
      </c>
    </row>
    <row r="62" spans="1:6" ht="13.5">
      <c r="A62" s="197" t="s">
        <v>40</v>
      </c>
      <c r="B62" s="208">
        <v>1.4</v>
      </c>
      <c r="C62" s="198">
        <v>1.4</v>
      </c>
      <c r="D62" s="200">
        <f t="shared" si="0"/>
        <v>100</v>
      </c>
      <c r="E62" s="198">
        <v>1.4</v>
      </c>
      <c r="F62" s="210">
        <f t="shared" si="1"/>
        <v>100</v>
      </c>
    </row>
    <row r="63" spans="1:6" ht="13.5">
      <c r="A63" s="197" t="s">
        <v>87</v>
      </c>
      <c r="B63" s="208">
        <v>1.09</v>
      </c>
      <c r="C63" s="198">
        <f>C62-C64-C65</f>
        <v>1.0999999999999999</v>
      </c>
      <c r="D63" s="200">
        <f t="shared" si="0"/>
        <v>100.91743119266053</v>
      </c>
      <c r="E63" s="198">
        <f>E62-E64-E65</f>
        <v>1.0999999999999999</v>
      </c>
      <c r="F63" s="210">
        <f t="shared" si="1"/>
        <v>100</v>
      </c>
    </row>
    <row r="64" spans="1:6" ht="27.75">
      <c r="A64" s="197" t="s">
        <v>88</v>
      </c>
      <c r="B64" s="198">
        <f>B62-B63-B65</f>
        <v>0</v>
      </c>
      <c r="C64" s="198"/>
      <c r="D64" s="200"/>
      <c r="E64" s="198"/>
      <c r="F64" s="210"/>
    </row>
    <row r="65" spans="1:6" ht="13.5">
      <c r="A65" s="197" t="s">
        <v>91</v>
      </c>
      <c r="B65" s="208">
        <v>0.31</v>
      </c>
      <c r="C65" s="198">
        <v>0.3</v>
      </c>
      <c r="D65" s="200">
        <f t="shared" si="0"/>
        <v>96.77419354838709</v>
      </c>
      <c r="E65" s="198">
        <v>0.3</v>
      </c>
      <c r="F65" s="210">
        <f t="shared" si="1"/>
        <v>100</v>
      </c>
    </row>
    <row r="66" spans="1:6" ht="13.5">
      <c r="A66" s="197" t="s">
        <v>41</v>
      </c>
      <c r="B66" s="198">
        <v>2.9</v>
      </c>
      <c r="C66" s="198">
        <f>C67+C68+C69</f>
        <v>3.0999999999999996</v>
      </c>
      <c r="D66" s="200">
        <f t="shared" si="0"/>
        <v>106.89655172413792</v>
      </c>
      <c r="E66" s="198">
        <f>E67+E68+E69</f>
        <v>3</v>
      </c>
      <c r="F66" s="210">
        <f t="shared" si="1"/>
        <v>96.77419354838712</v>
      </c>
    </row>
    <row r="67" spans="1:6" ht="13.5">
      <c r="A67" s="197" t="s">
        <v>87</v>
      </c>
      <c r="B67" s="198">
        <f>B66-B68-B69</f>
        <v>1.7</v>
      </c>
      <c r="C67" s="198">
        <v>1.9</v>
      </c>
      <c r="D67" s="200">
        <f t="shared" si="0"/>
        <v>111.76470588235294</v>
      </c>
      <c r="E67" s="198">
        <v>1.9</v>
      </c>
      <c r="F67" s="210">
        <f t="shared" si="1"/>
        <v>100</v>
      </c>
    </row>
    <row r="68" spans="1:6" ht="27.75">
      <c r="A68" s="197" t="s">
        <v>88</v>
      </c>
      <c r="B68" s="198"/>
      <c r="C68" s="198"/>
      <c r="D68" s="200"/>
      <c r="E68" s="198"/>
      <c r="F68" s="210"/>
    </row>
    <row r="69" spans="1:6" ht="13.5">
      <c r="A69" s="197" t="s">
        <v>91</v>
      </c>
      <c r="B69" s="198">
        <v>1.2</v>
      </c>
      <c r="C69" s="198">
        <v>1.2</v>
      </c>
      <c r="D69" s="200">
        <f t="shared" si="0"/>
        <v>100</v>
      </c>
      <c r="E69" s="198">
        <v>1.1</v>
      </c>
      <c r="F69" s="210">
        <f t="shared" si="1"/>
        <v>91.66666666666667</v>
      </c>
    </row>
    <row r="70" spans="1:6" ht="13.5">
      <c r="A70" s="197" t="s">
        <v>42</v>
      </c>
      <c r="B70" s="198">
        <v>1.3</v>
      </c>
      <c r="C70" s="198">
        <v>1.3</v>
      </c>
      <c r="D70" s="200">
        <f t="shared" si="0"/>
        <v>100</v>
      </c>
      <c r="E70" s="198">
        <v>1.3</v>
      </c>
      <c r="F70" s="210">
        <f t="shared" si="1"/>
        <v>100</v>
      </c>
    </row>
    <row r="71" spans="1:6" ht="13.5">
      <c r="A71" s="197" t="s">
        <v>87</v>
      </c>
      <c r="B71" s="198"/>
      <c r="C71" s="198"/>
      <c r="D71" s="200"/>
      <c r="E71" s="198"/>
      <c r="F71" s="210"/>
    </row>
    <row r="72" spans="1:6" ht="27.75">
      <c r="A72" s="197" t="s">
        <v>88</v>
      </c>
      <c r="B72" s="198">
        <v>0.1</v>
      </c>
      <c r="C72" s="198">
        <v>0.1</v>
      </c>
      <c r="D72" s="200">
        <f t="shared" si="0"/>
        <v>100</v>
      </c>
      <c r="E72" s="198">
        <v>0.1</v>
      </c>
      <c r="F72" s="210">
        <f t="shared" si="1"/>
        <v>100</v>
      </c>
    </row>
    <row r="73" spans="1:6" ht="13.5">
      <c r="A73" s="197" t="s">
        <v>91</v>
      </c>
      <c r="B73" s="198">
        <v>1.2</v>
      </c>
      <c r="C73" s="198">
        <v>1.2</v>
      </c>
      <c r="D73" s="200">
        <f t="shared" si="0"/>
        <v>100</v>
      </c>
      <c r="E73" s="198">
        <v>1.2</v>
      </c>
      <c r="F73" s="210">
        <f t="shared" si="1"/>
        <v>100</v>
      </c>
    </row>
    <row r="74" spans="1:6" ht="27.75">
      <c r="A74" s="197" t="s">
        <v>67</v>
      </c>
      <c r="B74" s="198">
        <v>0</v>
      </c>
      <c r="C74" s="198">
        <v>0.0002</v>
      </c>
      <c r="D74" s="200"/>
      <c r="E74" s="198">
        <v>0.0003</v>
      </c>
      <c r="F74" s="210">
        <f t="shared" si="1"/>
        <v>149.99999999999997</v>
      </c>
    </row>
    <row r="75" spans="1:6" ht="13.5">
      <c r="A75" s="197" t="s">
        <v>87</v>
      </c>
      <c r="B75" s="198"/>
      <c r="C75" s="198"/>
      <c r="D75" s="200"/>
      <c r="E75" s="198"/>
      <c r="F75" s="210"/>
    </row>
    <row r="76" spans="1:6" ht="27.75">
      <c r="A76" s="197" t="s">
        <v>88</v>
      </c>
      <c r="B76" s="198">
        <v>0</v>
      </c>
      <c r="C76" s="198">
        <v>0.0002</v>
      </c>
      <c r="D76" s="200"/>
      <c r="E76" s="198">
        <v>0.0003</v>
      </c>
      <c r="F76" s="210">
        <f t="shared" si="1"/>
        <v>149.99999999999997</v>
      </c>
    </row>
    <row r="77" spans="1:6" ht="13.5">
      <c r="A77" s="197" t="s">
        <v>91</v>
      </c>
      <c r="B77" s="198"/>
      <c r="C77" s="198"/>
      <c r="D77" s="200"/>
      <c r="E77" s="198"/>
      <c r="F77" s="210"/>
    </row>
    <row r="78" spans="1:6" ht="13.5">
      <c r="A78" s="188" t="s">
        <v>85</v>
      </c>
      <c r="B78" s="198"/>
      <c r="C78" s="198"/>
      <c r="D78" s="200"/>
      <c r="E78" s="198"/>
      <c r="F78" s="210"/>
    </row>
    <row r="79" spans="1:6" ht="13.5">
      <c r="A79" s="197" t="s">
        <v>86</v>
      </c>
      <c r="B79" s="198">
        <f>B80+B81+B82</f>
        <v>1250</v>
      </c>
      <c r="C79" s="198">
        <f>C80+C81+C82</f>
        <v>1245</v>
      </c>
      <c r="D79" s="200">
        <f t="shared" si="0"/>
        <v>99.6</v>
      </c>
      <c r="E79" s="198">
        <f>E80+E81+E82</f>
        <v>1255</v>
      </c>
      <c r="F79" s="210">
        <f t="shared" si="1"/>
        <v>100.80321285140563</v>
      </c>
    </row>
    <row r="80" spans="1:6" ht="13.5">
      <c r="A80" s="197" t="s">
        <v>87</v>
      </c>
      <c r="B80" s="198">
        <v>700</v>
      </c>
      <c r="C80" s="198">
        <v>700</v>
      </c>
      <c r="D80" s="200">
        <f t="shared" si="0"/>
        <v>100</v>
      </c>
      <c r="E80" s="198">
        <v>710</v>
      </c>
      <c r="F80" s="210">
        <f t="shared" si="1"/>
        <v>101.42857142857142</v>
      </c>
    </row>
    <row r="81" spans="1:6" ht="27.75">
      <c r="A81" s="197" t="s">
        <v>88</v>
      </c>
      <c r="B81" s="198"/>
      <c r="C81" s="198"/>
      <c r="D81" s="200"/>
      <c r="E81" s="198"/>
      <c r="F81" s="210"/>
    </row>
    <row r="82" spans="1:6" ht="13.5">
      <c r="A82" s="197" t="s">
        <v>91</v>
      </c>
      <c r="B82" s="198">
        <v>550</v>
      </c>
      <c r="C82" s="198">
        <v>545</v>
      </c>
      <c r="D82" s="200">
        <f t="shared" si="0"/>
        <v>99.0909090909091</v>
      </c>
      <c r="E82" s="198">
        <v>545</v>
      </c>
      <c r="F82" s="210">
        <f t="shared" si="1"/>
        <v>100</v>
      </c>
    </row>
    <row r="83" spans="1:6" ht="27.75">
      <c r="A83" s="197" t="s">
        <v>92</v>
      </c>
      <c r="B83" s="198">
        <f>B84+B85+B86</f>
        <v>860</v>
      </c>
      <c r="C83" s="198">
        <f>C84+C85+C86</f>
        <v>855</v>
      </c>
      <c r="D83" s="200">
        <f t="shared" si="0"/>
        <v>99.4186046511628</v>
      </c>
      <c r="E83" s="198">
        <v>890</v>
      </c>
      <c r="F83" s="210">
        <f t="shared" si="1"/>
        <v>104.09356725146199</v>
      </c>
    </row>
    <row r="84" spans="1:6" ht="13.5">
      <c r="A84" s="197" t="s">
        <v>87</v>
      </c>
      <c r="B84" s="198">
        <v>500</v>
      </c>
      <c r="C84" s="198">
        <v>515</v>
      </c>
      <c r="D84" s="200">
        <f aca="true" t="shared" si="2" ref="D84:D143">C84/B84*100</f>
        <v>103</v>
      </c>
      <c r="E84" s="198">
        <f>E83-E85-E86</f>
        <v>550</v>
      </c>
      <c r="F84" s="210">
        <f aca="true" t="shared" si="3" ref="F84:F143">E84/C84*100</f>
        <v>106.79611650485437</v>
      </c>
    </row>
    <row r="85" spans="1:6" ht="27.75">
      <c r="A85" s="197" t="s">
        <v>88</v>
      </c>
      <c r="B85" s="198"/>
      <c r="C85" s="198"/>
      <c r="D85" s="200"/>
      <c r="E85" s="198"/>
      <c r="F85" s="210"/>
    </row>
    <row r="86" spans="1:6" ht="13.5">
      <c r="A86" s="197" t="s">
        <v>91</v>
      </c>
      <c r="B86" s="198">
        <v>360</v>
      </c>
      <c r="C86" s="198">
        <v>340</v>
      </c>
      <c r="D86" s="200">
        <f t="shared" si="2"/>
        <v>94.44444444444444</v>
      </c>
      <c r="E86" s="198">
        <v>340</v>
      </c>
      <c r="F86" s="210">
        <f t="shared" si="3"/>
        <v>100</v>
      </c>
    </row>
    <row r="87" spans="1:6" ht="13.5">
      <c r="A87" s="197" t="s">
        <v>93</v>
      </c>
      <c r="B87" s="198">
        <f>B88+B89+B90</f>
        <v>280</v>
      </c>
      <c r="C87" s="198">
        <f>C88+C89+C90</f>
        <v>273</v>
      </c>
      <c r="D87" s="200">
        <f t="shared" si="2"/>
        <v>97.5</v>
      </c>
      <c r="E87" s="198">
        <v>280</v>
      </c>
      <c r="F87" s="210">
        <f t="shared" si="3"/>
        <v>102.56410256410255</v>
      </c>
    </row>
    <row r="88" spans="1:6" ht="13.5">
      <c r="A88" s="197" t="s">
        <v>87</v>
      </c>
      <c r="B88" s="198"/>
      <c r="C88" s="198"/>
      <c r="D88" s="200"/>
      <c r="E88" s="198"/>
      <c r="F88" s="210"/>
    </row>
    <row r="89" spans="1:6" ht="27.75">
      <c r="A89" s="197" t="s">
        <v>88</v>
      </c>
      <c r="B89" s="198"/>
      <c r="C89" s="198"/>
      <c r="D89" s="200"/>
      <c r="E89" s="198"/>
      <c r="F89" s="210"/>
    </row>
    <row r="90" spans="1:6" ht="13.5">
      <c r="A90" s="197" t="s">
        <v>91</v>
      </c>
      <c r="B90" s="198">
        <v>280</v>
      </c>
      <c r="C90" s="198">
        <v>273</v>
      </c>
      <c r="D90" s="200">
        <f t="shared" si="2"/>
        <v>97.5</v>
      </c>
      <c r="E90" s="198">
        <v>280</v>
      </c>
      <c r="F90" s="210">
        <f t="shared" si="3"/>
        <v>102.56410256410255</v>
      </c>
    </row>
    <row r="91" spans="1:6" ht="13.5">
      <c r="A91" s="197" t="s">
        <v>94</v>
      </c>
      <c r="B91" s="198">
        <v>120</v>
      </c>
      <c r="C91" s="198">
        <v>130</v>
      </c>
      <c r="D91" s="200">
        <f t="shared" si="2"/>
        <v>108.33333333333333</v>
      </c>
      <c r="E91" s="198">
        <v>140</v>
      </c>
      <c r="F91" s="210">
        <f t="shared" si="3"/>
        <v>107.6923076923077</v>
      </c>
    </row>
    <row r="92" spans="1:6" ht="13.5">
      <c r="A92" s="197" t="s">
        <v>95</v>
      </c>
      <c r="B92" s="198">
        <v>23</v>
      </c>
      <c r="C92" s="198">
        <v>23</v>
      </c>
      <c r="D92" s="200">
        <f t="shared" si="2"/>
        <v>100</v>
      </c>
      <c r="E92" s="198">
        <v>23</v>
      </c>
      <c r="F92" s="210">
        <f t="shared" si="3"/>
        <v>100</v>
      </c>
    </row>
    <row r="93" spans="1:6" ht="13.5">
      <c r="A93" s="197"/>
      <c r="B93" s="198"/>
      <c r="C93" s="198"/>
      <c r="D93" s="200"/>
      <c r="E93" s="198"/>
      <c r="F93" s="210"/>
    </row>
    <row r="94" spans="1:6" ht="13.5">
      <c r="A94" s="199" t="s">
        <v>59</v>
      </c>
      <c r="B94" s="198">
        <v>7000</v>
      </c>
      <c r="C94" s="198">
        <v>7730</v>
      </c>
      <c r="D94" s="200">
        <f t="shared" si="2"/>
        <v>110.42857142857143</v>
      </c>
      <c r="E94" s="198">
        <v>8520</v>
      </c>
      <c r="F94" s="210">
        <f t="shared" si="3"/>
        <v>110.21992238033636</v>
      </c>
    </row>
    <row r="95" spans="1:6" ht="13.5">
      <c r="A95" s="199" t="s">
        <v>60</v>
      </c>
      <c r="B95" s="198">
        <v>420</v>
      </c>
      <c r="C95" s="198">
        <v>480</v>
      </c>
      <c r="D95" s="200">
        <f t="shared" si="2"/>
        <v>114.28571428571428</v>
      </c>
      <c r="E95" s="198">
        <v>560</v>
      </c>
      <c r="F95" s="210">
        <f t="shared" si="3"/>
        <v>116.66666666666667</v>
      </c>
    </row>
    <row r="96" spans="1:6" ht="13.5">
      <c r="A96" s="199" t="s">
        <v>61</v>
      </c>
      <c r="B96" s="198">
        <v>8000</v>
      </c>
      <c r="C96" s="198">
        <v>9370</v>
      </c>
      <c r="D96" s="200">
        <f t="shared" si="2"/>
        <v>117.12499999999999</v>
      </c>
      <c r="E96" s="198">
        <v>10500</v>
      </c>
      <c r="F96" s="210">
        <f t="shared" si="3"/>
        <v>112.05976520811099</v>
      </c>
    </row>
    <row r="97" spans="1:6" ht="42">
      <c r="A97" s="199" t="s">
        <v>62</v>
      </c>
      <c r="B97" s="198"/>
      <c r="C97" s="198"/>
      <c r="D97" s="200"/>
      <c r="E97" s="198"/>
      <c r="F97" s="210"/>
    </row>
    <row r="98" spans="1:6" ht="27.75">
      <c r="A98" s="199" t="s">
        <v>63</v>
      </c>
      <c r="B98" s="198">
        <v>500</v>
      </c>
      <c r="C98" s="198">
        <v>560</v>
      </c>
      <c r="D98" s="200">
        <f t="shared" si="2"/>
        <v>112.00000000000001</v>
      </c>
      <c r="E98" s="198">
        <v>600</v>
      </c>
      <c r="F98" s="210">
        <f t="shared" si="3"/>
        <v>107.14285714285714</v>
      </c>
    </row>
    <row r="99" spans="1:6" ht="27.75">
      <c r="A99" s="199" t="s">
        <v>64</v>
      </c>
      <c r="B99" s="198">
        <v>5800</v>
      </c>
      <c r="C99" s="198">
        <v>6300</v>
      </c>
      <c r="D99" s="200">
        <f t="shared" si="2"/>
        <v>108.62068965517241</v>
      </c>
      <c r="E99" s="198">
        <v>7200</v>
      </c>
      <c r="F99" s="210">
        <f t="shared" si="3"/>
        <v>114.28571428571428</v>
      </c>
    </row>
    <row r="100" spans="1:6" ht="27.75">
      <c r="A100" s="199" t="s">
        <v>68</v>
      </c>
      <c r="B100" s="198"/>
      <c r="C100" s="198"/>
      <c r="D100" s="200"/>
      <c r="E100" s="198"/>
      <c r="F100" s="210"/>
    </row>
    <row r="101" spans="1:6" ht="13.5">
      <c r="A101" s="188" t="s">
        <v>7</v>
      </c>
      <c r="B101" s="198"/>
      <c r="C101" s="198"/>
      <c r="D101" s="200"/>
      <c r="E101" s="198"/>
      <c r="F101" s="210"/>
    </row>
    <row r="102" spans="1:6" ht="27.75">
      <c r="A102" s="197" t="s">
        <v>8</v>
      </c>
      <c r="B102" s="198">
        <v>0.147</v>
      </c>
      <c r="C102" s="198">
        <v>0.153</v>
      </c>
      <c r="D102" s="200">
        <f t="shared" si="2"/>
        <v>104.08163265306123</v>
      </c>
      <c r="E102" s="198">
        <v>0.147</v>
      </c>
      <c r="F102" s="210">
        <f t="shared" si="3"/>
        <v>96.078431372549</v>
      </c>
    </row>
    <row r="103" spans="1:6" ht="13.5">
      <c r="A103" s="188" t="s">
        <v>9</v>
      </c>
      <c r="B103" s="198"/>
      <c r="C103" s="198"/>
      <c r="D103" s="200"/>
      <c r="E103" s="198"/>
      <c r="F103" s="210"/>
    </row>
    <row r="104" spans="1:6" ht="13.5">
      <c r="A104" s="197" t="s">
        <v>10</v>
      </c>
      <c r="B104" s="198">
        <v>0.32</v>
      </c>
      <c r="C104" s="198">
        <v>0.315</v>
      </c>
      <c r="D104" s="200">
        <f t="shared" si="2"/>
        <v>98.4375</v>
      </c>
      <c r="E104" s="198">
        <v>0.327</v>
      </c>
      <c r="F104" s="210">
        <f t="shared" si="3"/>
        <v>103.80952380952382</v>
      </c>
    </row>
    <row r="105" spans="1:6" ht="13.5">
      <c r="A105" s="197" t="s">
        <v>11</v>
      </c>
      <c r="B105" s="198"/>
      <c r="C105" s="198"/>
      <c r="D105" s="200"/>
      <c r="E105" s="198"/>
      <c r="F105" s="210"/>
    </row>
    <row r="106" spans="1:6" ht="13.5">
      <c r="A106" s="197" t="s">
        <v>12</v>
      </c>
      <c r="B106" s="198"/>
      <c r="C106" s="198"/>
      <c r="D106" s="200"/>
      <c r="E106" s="198"/>
      <c r="F106" s="210"/>
    </row>
    <row r="107" spans="1:6" ht="13.5">
      <c r="A107" s="197" t="s">
        <v>13</v>
      </c>
      <c r="B107" s="198"/>
      <c r="C107" s="198"/>
      <c r="D107" s="200"/>
      <c r="E107" s="198"/>
      <c r="F107" s="210"/>
    </row>
    <row r="108" spans="1:6" ht="13.5">
      <c r="A108" s="188" t="s">
        <v>14</v>
      </c>
      <c r="B108" s="198"/>
      <c r="C108" s="198"/>
      <c r="D108" s="200"/>
      <c r="E108" s="198"/>
      <c r="F108" s="210"/>
    </row>
    <row r="109" spans="1:6" ht="13.5">
      <c r="A109" s="197" t="s">
        <v>12</v>
      </c>
      <c r="B109" s="198"/>
      <c r="C109" s="198"/>
      <c r="D109" s="200"/>
      <c r="E109" s="198"/>
      <c r="F109" s="210"/>
    </row>
    <row r="110" spans="1:6" ht="13.5">
      <c r="A110" s="197" t="s">
        <v>13</v>
      </c>
      <c r="B110" s="198"/>
      <c r="C110" s="198"/>
      <c r="D110" s="200"/>
      <c r="E110" s="198"/>
      <c r="F110" s="210"/>
    </row>
    <row r="111" spans="1:6" ht="42">
      <c r="A111" s="197" t="s">
        <v>15</v>
      </c>
      <c r="B111" s="198">
        <v>100</v>
      </c>
      <c r="C111" s="198">
        <v>100</v>
      </c>
      <c r="D111" s="200">
        <f t="shared" si="2"/>
        <v>100</v>
      </c>
      <c r="E111" s="198">
        <v>100</v>
      </c>
      <c r="F111" s="210">
        <f t="shared" si="3"/>
        <v>100</v>
      </c>
    </row>
    <row r="112" spans="1:6" ht="13.5">
      <c r="A112" s="188" t="s">
        <v>16</v>
      </c>
      <c r="B112" s="198"/>
      <c r="C112" s="198"/>
      <c r="D112" s="200"/>
      <c r="E112" s="198"/>
      <c r="F112" s="210"/>
    </row>
    <row r="113" spans="1:6" ht="27.75">
      <c r="A113" s="197" t="s">
        <v>17</v>
      </c>
      <c r="B113" s="198">
        <v>1.1248</v>
      </c>
      <c r="C113" s="198">
        <v>0.41</v>
      </c>
      <c r="D113" s="200">
        <f t="shared" si="2"/>
        <v>36.45092460881934</v>
      </c>
      <c r="E113" s="198">
        <v>0.42</v>
      </c>
      <c r="F113" s="210">
        <f t="shared" si="3"/>
        <v>102.4390243902439</v>
      </c>
    </row>
    <row r="114" spans="1:6" ht="27.75">
      <c r="A114" s="197" t="s">
        <v>18</v>
      </c>
      <c r="B114" s="198">
        <v>1.1248</v>
      </c>
      <c r="C114" s="198">
        <v>0.41</v>
      </c>
      <c r="D114" s="200">
        <f t="shared" si="2"/>
        <v>36.45092460881934</v>
      </c>
      <c r="E114" s="198">
        <v>0.42</v>
      </c>
      <c r="F114" s="210">
        <f t="shared" si="3"/>
        <v>102.4390243902439</v>
      </c>
    </row>
    <row r="115" spans="1:6" ht="13.5">
      <c r="A115" s="197" t="s">
        <v>19</v>
      </c>
      <c r="B115" s="198"/>
      <c r="C115" s="198"/>
      <c r="D115" s="200"/>
      <c r="E115" s="198"/>
      <c r="F115" s="210"/>
    </row>
    <row r="116" spans="1:6" ht="13.5">
      <c r="A116" s="197" t="s">
        <v>20</v>
      </c>
      <c r="B116" s="198"/>
      <c r="C116" s="198"/>
      <c r="D116" s="200"/>
      <c r="E116" s="198"/>
      <c r="F116" s="210"/>
    </row>
    <row r="117" spans="1:6" ht="27.75">
      <c r="A117" s="197" t="s">
        <v>21</v>
      </c>
      <c r="B117" s="198"/>
      <c r="C117" s="198"/>
      <c r="D117" s="200"/>
      <c r="E117" s="198"/>
      <c r="F117" s="210"/>
    </row>
    <row r="118" spans="1:6" ht="27.75">
      <c r="A118" s="197" t="s">
        <v>22</v>
      </c>
      <c r="B118" s="198">
        <v>16.6</v>
      </c>
      <c r="C118" s="200">
        <v>16.7</v>
      </c>
      <c r="D118" s="200">
        <f t="shared" si="2"/>
        <v>100.6024096385542</v>
      </c>
      <c r="E118" s="204">
        <v>16.84</v>
      </c>
      <c r="F118" s="210">
        <f t="shared" si="3"/>
        <v>100.83832335329342</v>
      </c>
    </row>
    <row r="119" spans="1:6" ht="27.75">
      <c r="A119" s="188" t="s">
        <v>23</v>
      </c>
      <c r="B119" s="198"/>
      <c r="C119" s="198"/>
      <c r="D119" s="200"/>
      <c r="E119" s="198"/>
      <c r="F119" s="210"/>
    </row>
    <row r="120" spans="1:6" ht="13.5">
      <c r="A120" s="197" t="s">
        <v>32</v>
      </c>
      <c r="B120" s="198">
        <v>0</v>
      </c>
      <c r="C120" s="198">
        <v>0</v>
      </c>
      <c r="D120" s="200"/>
      <c r="E120" s="198">
        <v>0</v>
      </c>
      <c r="F120" s="210"/>
    </row>
    <row r="121" spans="1:6" ht="13.5">
      <c r="A121" s="197" t="s">
        <v>98</v>
      </c>
      <c r="B121" s="198">
        <v>0</v>
      </c>
      <c r="C121" s="198">
        <v>0</v>
      </c>
      <c r="D121" s="200"/>
      <c r="E121" s="198">
        <v>0</v>
      </c>
      <c r="F121" s="210"/>
    </row>
    <row r="122" spans="1:6" ht="27.75">
      <c r="A122" s="197" t="s">
        <v>43</v>
      </c>
      <c r="B122" s="198">
        <v>13.6</v>
      </c>
      <c r="C122" s="198">
        <v>13.6</v>
      </c>
      <c r="D122" s="200">
        <f t="shared" si="2"/>
        <v>100</v>
      </c>
      <c r="E122" s="198">
        <v>13.6</v>
      </c>
      <c r="F122" s="210">
        <f t="shared" si="3"/>
        <v>100</v>
      </c>
    </row>
    <row r="123" spans="1:6" ht="13.5">
      <c r="A123" s="197" t="s">
        <v>33</v>
      </c>
      <c r="B123" s="198">
        <v>0.5</v>
      </c>
      <c r="C123" s="198">
        <v>0.5</v>
      </c>
      <c r="D123" s="200">
        <f t="shared" si="2"/>
        <v>100</v>
      </c>
      <c r="E123" s="198">
        <v>0.5</v>
      </c>
      <c r="F123" s="210">
        <f t="shared" si="3"/>
        <v>100</v>
      </c>
    </row>
    <row r="124" spans="1:6" ht="13.5">
      <c r="A124" s="197" t="s">
        <v>34</v>
      </c>
      <c r="B124" s="198">
        <v>3</v>
      </c>
      <c r="C124" s="198">
        <v>3</v>
      </c>
      <c r="D124" s="200">
        <f t="shared" si="2"/>
        <v>100</v>
      </c>
      <c r="E124" s="198">
        <v>3</v>
      </c>
      <c r="F124" s="210">
        <f t="shared" si="3"/>
        <v>100</v>
      </c>
    </row>
    <row r="125" spans="1:6" ht="27.75">
      <c r="A125" s="197" t="s">
        <v>44</v>
      </c>
      <c r="B125" s="198">
        <v>0</v>
      </c>
      <c r="C125" s="198">
        <v>0</v>
      </c>
      <c r="D125" s="200"/>
      <c r="E125" s="198">
        <v>0</v>
      </c>
      <c r="F125" s="210"/>
    </row>
    <row r="126" spans="1:6" ht="27.75">
      <c r="A126" s="197" t="s">
        <v>24</v>
      </c>
      <c r="B126" s="200">
        <v>444.4</v>
      </c>
      <c r="C126" s="198">
        <v>438.6</v>
      </c>
      <c r="D126" s="200">
        <f t="shared" si="2"/>
        <v>98.6948694869487</v>
      </c>
      <c r="E126" s="198">
        <v>434.8</v>
      </c>
      <c r="F126" s="210">
        <f t="shared" si="3"/>
        <v>99.13360693114454</v>
      </c>
    </row>
    <row r="127" spans="1:6" ht="27.75">
      <c r="A127" s="197" t="s">
        <v>97</v>
      </c>
      <c r="B127" s="198">
        <v>100</v>
      </c>
      <c r="C127" s="198">
        <v>100</v>
      </c>
      <c r="D127" s="200">
        <f t="shared" si="2"/>
        <v>100</v>
      </c>
      <c r="E127" s="198">
        <v>100</v>
      </c>
      <c r="F127" s="210">
        <f t="shared" si="3"/>
        <v>100</v>
      </c>
    </row>
    <row r="128" spans="1:6" ht="27.75">
      <c r="A128" s="197" t="s">
        <v>82</v>
      </c>
      <c r="B128" s="198">
        <v>2307</v>
      </c>
      <c r="C128" s="198">
        <v>2307</v>
      </c>
      <c r="D128" s="200">
        <f t="shared" si="2"/>
        <v>100</v>
      </c>
      <c r="E128" s="198">
        <v>2400</v>
      </c>
      <c r="F128" s="210">
        <f t="shared" si="3"/>
        <v>104.03120936280885</v>
      </c>
    </row>
    <row r="129" spans="1:6" ht="13.5">
      <c r="A129" s="197" t="s">
        <v>99</v>
      </c>
      <c r="B129" s="198">
        <v>19.1</v>
      </c>
      <c r="C129" s="198">
        <v>22.6</v>
      </c>
      <c r="D129" s="200">
        <f t="shared" si="2"/>
        <v>118.32460732984293</v>
      </c>
      <c r="E129" s="198">
        <v>25</v>
      </c>
      <c r="F129" s="210">
        <f t="shared" si="3"/>
        <v>110.61946902654867</v>
      </c>
    </row>
    <row r="130" spans="1:6" ht="27.75">
      <c r="A130" s="188" t="s">
        <v>35</v>
      </c>
      <c r="B130" s="198">
        <f>B131+B132+B133+B134</f>
        <v>58</v>
      </c>
      <c r="C130" s="198">
        <f>C131+C132+C133+C134</f>
        <v>58</v>
      </c>
      <c r="D130" s="200">
        <f t="shared" si="2"/>
        <v>100</v>
      </c>
      <c r="E130" s="198">
        <f>E131+E132+E133+E134</f>
        <v>59</v>
      </c>
      <c r="F130" s="210">
        <f t="shared" si="3"/>
        <v>101.72413793103448</v>
      </c>
    </row>
    <row r="131" spans="1:6" ht="27.75">
      <c r="A131" s="197" t="s">
        <v>70</v>
      </c>
      <c r="B131" s="198">
        <v>0</v>
      </c>
      <c r="C131" s="198">
        <v>0</v>
      </c>
      <c r="D131" s="200"/>
      <c r="E131" s="198">
        <v>0</v>
      </c>
      <c r="F131" s="210"/>
    </row>
    <row r="132" spans="1:6" ht="27.75">
      <c r="A132" s="197" t="s">
        <v>71</v>
      </c>
      <c r="B132" s="198">
        <v>8</v>
      </c>
      <c r="C132" s="198">
        <v>8</v>
      </c>
      <c r="D132" s="200">
        <f t="shared" si="2"/>
        <v>100</v>
      </c>
      <c r="E132" s="198">
        <v>8</v>
      </c>
      <c r="F132" s="210">
        <f t="shared" si="3"/>
        <v>100</v>
      </c>
    </row>
    <row r="133" spans="1:6" ht="27.75">
      <c r="A133" s="197" t="s">
        <v>72</v>
      </c>
      <c r="B133" s="198">
        <v>4</v>
      </c>
      <c r="C133" s="198">
        <v>4</v>
      </c>
      <c r="D133" s="200">
        <f t="shared" si="2"/>
        <v>100</v>
      </c>
      <c r="E133" s="198">
        <v>5</v>
      </c>
      <c r="F133" s="210">
        <f t="shared" si="3"/>
        <v>125</v>
      </c>
    </row>
    <row r="134" spans="1:6" ht="13.5">
      <c r="A134" s="197" t="s">
        <v>69</v>
      </c>
      <c r="B134" s="198">
        <v>46</v>
      </c>
      <c r="C134" s="198">
        <v>46</v>
      </c>
      <c r="D134" s="200">
        <f t="shared" si="2"/>
        <v>100</v>
      </c>
      <c r="E134" s="198">
        <v>46</v>
      </c>
      <c r="F134" s="210">
        <f t="shared" si="3"/>
        <v>100</v>
      </c>
    </row>
    <row r="135" spans="1:6" ht="13.5">
      <c r="A135" s="188" t="s">
        <v>73</v>
      </c>
      <c r="B135" s="198"/>
      <c r="C135" s="198"/>
      <c r="D135" s="200"/>
      <c r="E135" s="198"/>
      <c r="F135" s="210"/>
    </row>
    <row r="136" spans="1:6" ht="13.5">
      <c r="A136" s="197" t="s">
        <v>74</v>
      </c>
      <c r="B136" s="198">
        <v>25</v>
      </c>
      <c r="C136" s="198">
        <v>27.5</v>
      </c>
      <c r="D136" s="200">
        <f t="shared" si="2"/>
        <v>110.00000000000001</v>
      </c>
      <c r="E136" s="198">
        <v>27.5</v>
      </c>
      <c r="F136" s="210">
        <f t="shared" si="3"/>
        <v>100</v>
      </c>
    </row>
    <row r="137" spans="1:6" ht="13.5">
      <c r="A137" s="197" t="s">
        <v>75</v>
      </c>
      <c r="B137" s="198">
        <v>45</v>
      </c>
      <c r="C137" s="198">
        <v>45</v>
      </c>
      <c r="D137" s="200">
        <f t="shared" si="2"/>
        <v>100</v>
      </c>
      <c r="E137" s="198">
        <v>45</v>
      </c>
      <c r="F137" s="210">
        <f t="shared" si="3"/>
        <v>100</v>
      </c>
    </row>
    <row r="138" spans="1:6" ht="13.5">
      <c r="A138" s="197" t="s">
        <v>76</v>
      </c>
      <c r="B138" s="198"/>
      <c r="C138" s="198"/>
      <c r="D138" s="200"/>
      <c r="E138" s="198"/>
      <c r="F138" s="210"/>
    </row>
    <row r="139" spans="1:6" ht="27.75">
      <c r="A139" s="197" t="s">
        <v>80</v>
      </c>
      <c r="B139" s="198">
        <v>27.5</v>
      </c>
      <c r="C139" s="198">
        <v>27.5</v>
      </c>
      <c r="D139" s="200">
        <f t="shared" si="2"/>
        <v>100</v>
      </c>
      <c r="E139" s="198">
        <v>27.5</v>
      </c>
      <c r="F139" s="210">
        <f t="shared" si="3"/>
        <v>100</v>
      </c>
    </row>
    <row r="140" spans="1:6" ht="13.5">
      <c r="A140" s="197" t="s">
        <v>77</v>
      </c>
      <c r="B140" s="198">
        <v>22.7</v>
      </c>
      <c r="C140" s="198">
        <v>22.7</v>
      </c>
      <c r="D140" s="200">
        <f t="shared" si="2"/>
        <v>100</v>
      </c>
      <c r="E140" s="198">
        <v>22.7</v>
      </c>
      <c r="F140" s="210">
        <f t="shared" si="3"/>
        <v>100</v>
      </c>
    </row>
    <row r="141" spans="1:6" ht="27.75">
      <c r="A141" s="197" t="s">
        <v>78</v>
      </c>
      <c r="B141" s="198">
        <v>35</v>
      </c>
      <c r="C141" s="198">
        <v>35</v>
      </c>
      <c r="D141" s="200">
        <f t="shared" si="2"/>
        <v>100</v>
      </c>
      <c r="E141" s="198">
        <v>35</v>
      </c>
      <c r="F141" s="210">
        <f t="shared" si="3"/>
        <v>100</v>
      </c>
    </row>
    <row r="142" spans="1:6" ht="27.75">
      <c r="A142" s="197" t="s">
        <v>83</v>
      </c>
      <c r="B142" s="198">
        <v>73.8</v>
      </c>
      <c r="C142" s="198">
        <v>73.8</v>
      </c>
      <c r="D142" s="200">
        <f t="shared" si="2"/>
        <v>100</v>
      </c>
      <c r="E142" s="198">
        <v>73.8</v>
      </c>
      <c r="F142" s="210">
        <f t="shared" si="3"/>
        <v>100</v>
      </c>
    </row>
    <row r="143" spans="1:6" ht="27.75">
      <c r="A143" s="197" t="s">
        <v>84</v>
      </c>
      <c r="B143" s="198">
        <v>54.3</v>
      </c>
      <c r="C143" s="198">
        <v>54.3</v>
      </c>
      <c r="D143" s="200">
        <f t="shared" si="2"/>
        <v>100</v>
      </c>
      <c r="E143" s="198">
        <v>54.5</v>
      </c>
      <c r="F143" s="210">
        <f t="shared" si="3"/>
        <v>100.3683241252302</v>
      </c>
    </row>
    <row r="144" spans="1:6" ht="13.5">
      <c r="A144" s="188" t="s">
        <v>79</v>
      </c>
      <c r="B144" s="198"/>
      <c r="C144" s="198"/>
      <c r="D144" s="200"/>
      <c r="E144" s="198"/>
      <c r="F144" s="210"/>
    </row>
    <row r="145" spans="1:6" ht="42" thickBot="1">
      <c r="A145" s="212" t="s">
        <v>81</v>
      </c>
      <c r="B145" s="213">
        <v>0</v>
      </c>
      <c r="C145" s="213">
        <v>0</v>
      </c>
      <c r="D145" s="214"/>
      <c r="E145" s="213">
        <v>0</v>
      </c>
      <c r="F145" s="215"/>
    </row>
    <row r="147" spans="1:7" ht="13.5">
      <c r="A147" s="25" t="s">
        <v>150</v>
      </c>
      <c r="B147" s="25"/>
      <c r="C147" s="25"/>
      <c r="D147" s="317" t="s">
        <v>151</v>
      </c>
      <c r="E147" s="317"/>
      <c r="F147" s="317"/>
      <c r="G147" s="71"/>
    </row>
  </sheetData>
  <sheetProtection/>
  <mergeCells count="11">
    <mergeCell ref="B1:F1"/>
    <mergeCell ref="B3:F3"/>
    <mergeCell ref="B4:F4"/>
    <mergeCell ref="B5:F5"/>
    <mergeCell ref="B6:F6"/>
    <mergeCell ref="A7:F8"/>
    <mergeCell ref="D147:F147"/>
    <mergeCell ref="A10:A11"/>
    <mergeCell ref="D10:D11"/>
    <mergeCell ref="F10:F11"/>
    <mergeCell ref="B2:F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</cols>
  <sheetData>
    <row r="1" spans="1:6" ht="12.75">
      <c r="A1" s="1"/>
      <c r="B1" s="323" t="s">
        <v>143</v>
      </c>
      <c r="C1" s="323"/>
      <c r="D1" s="323"/>
      <c r="E1" s="323"/>
      <c r="F1" s="323"/>
    </row>
    <row r="2" spans="1:6" ht="13.5">
      <c r="A2" s="1"/>
      <c r="B2" s="321" t="s">
        <v>152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6" ht="13.5">
      <c r="A6" s="1"/>
      <c r="B6" s="321" t="s">
        <v>147</v>
      </c>
      <c r="C6" s="321"/>
      <c r="D6" s="321"/>
      <c r="E6" s="321"/>
      <c r="F6" s="321"/>
    </row>
    <row r="7" spans="1:6" ht="12">
      <c r="A7" s="316" t="s">
        <v>163</v>
      </c>
      <c r="B7" s="316"/>
      <c r="C7" s="316"/>
      <c r="D7" s="316"/>
      <c r="E7" s="316"/>
      <c r="F7" s="316"/>
    </row>
    <row r="8" spans="1:6" ht="18.7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192" t="s">
        <v>47</v>
      </c>
      <c r="B12" s="195">
        <v>4.987</v>
      </c>
      <c r="C12" s="195">
        <v>4.982</v>
      </c>
      <c r="D12" s="273">
        <f>C12/B12*100</f>
        <v>99.89973932223782</v>
      </c>
      <c r="E12" s="195">
        <v>4.985</v>
      </c>
      <c r="F12" s="274">
        <f>E12/C12*100</f>
        <v>100.06021678040949</v>
      </c>
    </row>
    <row r="13" spans="1:6" ht="27.75">
      <c r="A13" s="197" t="s">
        <v>54</v>
      </c>
      <c r="B13" s="198">
        <v>4.549</v>
      </c>
      <c r="C13" s="198">
        <v>5.136</v>
      </c>
      <c r="D13" s="200">
        <f aca="true" t="shared" si="0" ref="D13:D83">C13/B13*100</f>
        <v>112.90393493075402</v>
      </c>
      <c r="E13" s="198">
        <v>5.817</v>
      </c>
      <c r="F13" s="210">
        <f aca="true" t="shared" si="1" ref="F13:F83">E13/C13*100</f>
        <v>113.25934579439252</v>
      </c>
    </row>
    <row r="14" spans="1:6" ht="13.5">
      <c r="A14" s="197" t="s">
        <v>52</v>
      </c>
      <c r="B14" s="196">
        <v>2.568</v>
      </c>
      <c r="C14" s="196">
        <v>2.578</v>
      </c>
      <c r="D14" s="200">
        <f t="shared" si="0"/>
        <v>100.38940809968847</v>
      </c>
      <c r="E14" s="196">
        <v>2.576</v>
      </c>
      <c r="F14" s="210">
        <f t="shared" si="1"/>
        <v>99.92242048099303</v>
      </c>
    </row>
    <row r="15" spans="1:6" ht="13.5">
      <c r="A15" s="197" t="s">
        <v>48</v>
      </c>
      <c r="B15" s="196">
        <v>0.57</v>
      </c>
      <c r="C15" s="196">
        <v>0.576</v>
      </c>
      <c r="D15" s="200">
        <f t="shared" si="0"/>
        <v>101.05263157894737</v>
      </c>
      <c r="E15" s="196">
        <v>0.584</v>
      </c>
      <c r="F15" s="210">
        <f t="shared" si="1"/>
        <v>101.38888888888889</v>
      </c>
    </row>
    <row r="16" spans="1:6" ht="27.75">
      <c r="A16" s="197" t="s">
        <v>53</v>
      </c>
      <c r="B16" s="198">
        <v>8.2231</v>
      </c>
      <c r="C16" s="196">
        <v>8.996</v>
      </c>
      <c r="D16" s="200">
        <f t="shared" si="0"/>
        <v>109.399131714317</v>
      </c>
      <c r="E16" s="198">
        <v>9.761</v>
      </c>
      <c r="F16" s="210">
        <f t="shared" si="1"/>
        <v>108.50377945753667</v>
      </c>
    </row>
    <row r="17" spans="1:6" ht="27.75">
      <c r="A17" s="197" t="s">
        <v>65</v>
      </c>
      <c r="B17" s="198">
        <v>1.979</v>
      </c>
      <c r="C17" s="198">
        <v>1.979</v>
      </c>
      <c r="D17" s="200">
        <f t="shared" si="0"/>
        <v>100</v>
      </c>
      <c r="E17" s="198">
        <v>1.979</v>
      </c>
      <c r="F17" s="210">
        <f t="shared" si="1"/>
        <v>100</v>
      </c>
    </row>
    <row r="18" spans="1:6" ht="27.75">
      <c r="A18" s="199" t="s">
        <v>45</v>
      </c>
      <c r="B18" s="200">
        <v>4.7</v>
      </c>
      <c r="C18" s="198">
        <v>4.9</v>
      </c>
      <c r="D18" s="200">
        <f t="shared" si="0"/>
        <v>104.25531914893618</v>
      </c>
      <c r="E18" s="198">
        <v>5.4</v>
      </c>
      <c r="F18" s="210">
        <f t="shared" si="1"/>
        <v>110.20408163265304</v>
      </c>
    </row>
    <row r="19" spans="1:6" ht="27.75">
      <c r="A19" s="197" t="s">
        <v>46</v>
      </c>
      <c r="B19" s="205">
        <v>2.05</v>
      </c>
      <c r="C19" s="205">
        <v>2.01</v>
      </c>
      <c r="D19" s="200">
        <f t="shared" si="0"/>
        <v>98.04878048780488</v>
      </c>
      <c r="E19" s="205">
        <v>1.9</v>
      </c>
      <c r="F19" s="210">
        <f t="shared" si="1"/>
        <v>94.5273631840796</v>
      </c>
    </row>
    <row r="20" spans="1:6" ht="13.5">
      <c r="A20" s="197" t="s">
        <v>27</v>
      </c>
      <c r="B20" s="198">
        <v>13100</v>
      </c>
      <c r="C20" s="198">
        <v>15400</v>
      </c>
      <c r="D20" s="200">
        <f t="shared" si="0"/>
        <v>117.55725190839695</v>
      </c>
      <c r="E20" s="198">
        <v>16000</v>
      </c>
      <c r="F20" s="210">
        <f t="shared" si="1"/>
        <v>103.89610389610388</v>
      </c>
    </row>
    <row r="21" spans="1:6" ht="13.5">
      <c r="A21" s="197" t="s">
        <v>55</v>
      </c>
      <c r="B21" s="198"/>
      <c r="C21" s="198"/>
      <c r="D21" s="200"/>
      <c r="E21" s="198"/>
      <c r="F21" s="210"/>
    </row>
    <row r="22" spans="1:6" ht="13.5">
      <c r="A22" s="197" t="s">
        <v>56</v>
      </c>
      <c r="B22" s="198"/>
      <c r="C22" s="198"/>
      <c r="D22" s="200"/>
      <c r="E22" s="198"/>
      <c r="F22" s="210"/>
    </row>
    <row r="23" spans="1:6" ht="13.5">
      <c r="A23" s="197" t="s">
        <v>57</v>
      </c>
      <c r="B23" s="198">
        <v>113700</v>
      </c>
      <c r="C23" s="198">
        <v>133300</v>
      </c>
      <c r="D23" s="200">
        <f t="shared" si="0"/>
        <v>117.23834652594547</v>
      </c>
      <c r="E23" s="198">
        <v>146800</v>
      </c>
      <c r="F23" s="210">
        <f t="shared" si="1"/>
        <v>110.12753188297076</v>
      </c>
    </row>
    <row r="24" spans="1:6" ht="13.5">
      <c r="A24" s="201" t="s">
        <v>29</v>
      </c>
      <c r="B24" s="198"/>
      <c r="C24" s="198"/>
      <c r="D24" s="200"/>
      <c r="E24" s="198"/>
      <c r="F24" s="210"/>
    </row>
    <row r="25" spans="1:6" ht="13.5">
      <c r="A25" s="201" t="s">
        <v>30</v>
      </c>
      <c r="B25" s="200">
        <v>14070</v>
      </c>
      <c r="C25" s="198">
        <v>13101</v>
      </c>
      <c r="D25" s="200">
        <f t="shared" si="0"/>
        <v>93.11300639658849</v>
      </c>
      <c r="E25" s="198">
        <v>14099.5</v>
      </c>
      <c r="F25" s="210">
        <f t="shared" si="1"/>
        <v>107.62155560644227</v>
      </c>
    </row>
    <row r="26" spans="1:6" ht="27.75">
      <c r="A26" s="199" t="s">
        <v>31</v>
      </c>
      <c r="B26" s="196">
        <v>3.452</v>
      </c>
      <c r="C26" s="198">
        <v>3.72</v>
      </c>
      <c r="D26" s="200">
        <f t="shared" si="0"/>
        <v>107.76361529548089</v>
      </c>
      <c r="E26" s="198">
        <v>3.998</v>
      </c>
      <c r="F26" s="210">
        <f t="shared" si="1"/>
        <v>107.47311827956989</v>
      </c>
    </row>
    <row r="27" spans="1:6" ht="27.75">
      <c r="A27" s="188" t="s">
        <v>36</v>
      </c>
      <c r="B27" s="200"/>
      <c r="C27" s="198"/>
      <c r="D27" s="200"/>
      <c r="E27" s="198"/>
      <c r="F27" s="210"/>
    </row>
    <row r="28" spans="1:6" ht="13.5">
      <c r="A28" s="211" t="s">
        <v>117</v>
      </c>
      <c r="B28" s="206">
        <v>1</v>
      </c>
      <c r="C28" s="202">
        <v>1.5</v>
      </c>
      <c r="D28" s="206">
        <f t="shared" si="0"/>
        <v>150</v>
      </c>
      <c r="E28" s="202">
        <v>1.62</v>
      </c>
      <c r="F28" s="278">
        <f t="shared" si="1"/>
        <v>108</v>
      </c>
    </row>
    <row r="29" spans="1:6" ht="13.5">
      <c r="A29" s="211" t="s">
        <v>127</v>
      </c>
      <c r="B29" s="202">
        <v>28.5</v>
      </c>
      <c r="C29" s="202">
        <v>0</v>
      </c>
      <c r="D29" s="206">
        <f t="shared" si="0"/>
        <v>0</v>
      </c>
      <c r="E29" s="202">
        <v>0</v>
      </c>
      <c r="F29" s="278"/>
    </row>
    <row r="30" spans="1:6" ht="13.5">
      <c r="A30" s="211" t="s">
        <v>118</v>
      </c>
      <c r="B30" s="202"/>
      <c r="C30" s="202"/>
      <c r="D30" s="206"/>
      <c r="E30" s="202"/>
      <c r="F30" s="278"/>
    </row>
    <row r="31" spans="1:6" ht="13.5">
      <c r="A31" s="211" t="s">
        <v>119</v>
      </c>
      <c r="B31" s="202"/>
      <c r="C31" s="202"/>
      <c r="D31" s="206"/>
      <c r="E31" s="202"/>
      <c r="F31" s="278"/>
    </row>
    <row r="32" spans="1:6" ht="13.5">
      <c r="A32" s="211" t="s">
        <v>120</v>
      </c>
      <c r="B32" s="202"/>
      <c r="C32" s="202"/>
      <c r="D32" s="206"/>
      <c r="E32" s="202"/>
      <c r="F32" s="278"/>
    </row>
    <row r="33" spans="1:6" ht="13.5">
      <c r="A33" s="211" t="s">
        <v>121</v>
      </c>
      <c r="B33" s="202"/>
      <c r="C33" s="202"/>
      <c r="D33" s="206"/>
      <c r="E33" s="202"/>
      <c r="F33" s="278"/>
    </row>
    <row r="34" spans="1:6" ht="13.5">
      <c r="A34" s="211" t="s">
        <v>122</v>
      </c>
      <c r="B34" s="202"/>
      <c r="C34" s="202"/>
      <c r="D34" s="206"/>
      <c r="E34" s="202"/>
      <c r="F34" s="278"/>
    </row>
    <row r="35" spans="1:6" ht="13.5">
      <c r="A35" s="211" t="s">
        <v>123</v>
      </c>
      <c r="B35" s="202"/>
      <c r="C35" s="202"/>
      <c r="D35" s="206"/>
      <c r="E35" s="202"/>
      <c r="F35" s="278"/>
    </row>
    <row r="36" spans="1:6" ht="13.5">
      <c r="A36" s="211" t="s">
        <v>124</v>
      </c>
      <c r="B36" s="202"/>
      <c r="C36" s="202"/>
      <c r="D36" s="206"/>
      <c r="E36" s="202"/>
      <c r="F36" s="278"/>
    </row>
    <row r="37" spans="1:6" ht="13.5">
      <c r="A37" s="211" t="s">
        <v>125</v>
      </c>
      <c r="B37" s="202"/>
      <c r="C37" s="202"/>
      <c r="D37" s="206"/>
      <c r="E37" s="202"/>
      <c r="F37" s="278"/>
    </row>
    <row r="38" spans="1:6" ht="13.5">
      <c r="A38" s="211" t="s">
        <v>126</v>
      </c>
      <c r="B38" s="202"/>
      <c r="C38" s="202"/>
      <c r="D38" s="206"/>
      <c r="E38" s="202"/>
      <c r="F38" s="278"/>
    </row>
    <row r="39" spans="1:6" ht="27.75">
      <c r="A39" s="197" t="s">
        <v>58</v>
      </c>
      <c r="B39" s="189">
        <f>B40+B41+B42</f>
        <v>595.3</v>
      </c>
      <c r="C39" s="189">
        <f>C40+C41+C42</f>
        <v>607</v>
      </c>
      <c r="D39" s="200">
        <f t="shared" si="0"/>
        <v>101.96539559885774</v>
      </c>
      <c r="E39" s="189">
        <f>E40+E41+E42</f>
        <v>628</v>
      </c>
      <c r="F39" s="210">
        <f t="shared" si="1"/>
        <v>103.45963756177925</v>
      </c>
    </row>
    <row r="40" spans="1:6" ht="13.5">
      <c r="A40" s="197" t="s">
        <v>87</v>
      </c>
      <c r="B40" s="189">
        <v>428.9</v>
      </c>
      <c r="C40" s="189">
        <v>440</v>
      </c>
      <c r="D40" s="200">
        <f t="shared" si="0"/>
        <v>102.58801585451154</v>
      </c>
      <c r="E40" s="189">
        <v>455</v>
      </c>
      <c r="F40" s="210">
        <f t="shared" si="1"/>
        <v>103.40909090909092</v>
      </c>
    </row>
    <row r="41" spans="1:6" ht="27.75">
      <c r="A41" s="197" t="s">
        <v>88</v>
      </c>
      <c r="B41" s="198">
        <v>54</v>
      </c>
      <c r="C41" s="198">
        <v>54</v>
      </c>
      <c r="D41" s="200">
        <f t="shared" si="0"/>
        <v>100</v>
      </c>
      <c r="E41" s="198">
        <v>58</v>
      </c>
      <c r="F41" s="210">
        <f t="shared" si="1"/>
        <v>107.40740740740742</v>
      </c>
    </row>
    <row r="42" spans="1:6" ht="13.5">
      <c r="A42" s="197" t="s">
        <v>89</v>
      </c>
      <c r="B42" s="189">
        <v>112.4</v>
      </c>
      <c r="C42" s="189">
        <v>113</v>
      </c>
      <c r="D42" s="200">
        <f t="shared" si="0"/>
        <v>100.53380782918148</v>
      </c>
      <c r="E42" s="189">
        <v>115</v>
      </c>
      <c r="F42" s="210">
        <f t="shared" si="1"/>
        <v>101.76991150442478</v>
      </c>
    </row>
    <row r="43" spans="1:6" ht="27.75">
      <c r="A43" s="188" t="s">
        <v>2</v>
      </c>
      <c r="B43" s="198"/>
      <c r="C43" s="198"/>
      <c r="D43" s="200"/>
      <c r="E43" s="198"/>
      <c r="F43" s="210"/>
    </row>
    <row r="44" spans="1:6" ht="13.5">
      <c r="A44" s="197" t="s">
        <v>90</v>
      </c>
      <c r="B44" s="198">
        <v>28</v>
      </c>
      <c r="C44" s="198">
        <v>29</v>
      </c>
      <c r="D44" s="200">
        <f t="shared" si="0"/>
        <v>103.57142857142858</v>
      </c>
      <c r="E44" s="198">
        <v>29</v>
      </c>
      <c r="F44" s="210">
        <f t="shared" si="1"/>
        <v>100</v>
      </c>
    </row>
    <row r="45" spans="1:6" ht="13.5">
      <c r="A45" s="197" t="s">
        <v>3</v>
      </c>
      <c r="B45" s="198"/>
      <c r="C45" s="198"/>
      <c r="D45" s="200"/>
      <c r="E45" s="198"/>
      <c r="F45" s="210"/>
    </row>
    <row r="46" spans="1:6" ht="13.5">
      <c r="A46" s="197" t="s">
        <v>4</v>
      </c>
      <c r="B46" s="198">
        <v>0.3</v>
      </c>
      <c r="C46" s="198">
        <v>0.4</v>
      </c>
      <c r="D46" s="200">
        <f t="shared" si="0"/>
        <v>133.33333333333334</v>
      </c>
      <c r="E46" s="198">
        <v>0.4</v>
      </c>
      <c r="F46" s="210">
        <f t="shared" si="1"/>
        <v>100</v>
      </c>
    </row>
    <row r="47" spans="1:6" ht="13.5">
      <c r="A47" s="197" t="s">
        <v>5</v>
      </c>
      <c r="B47" s="198">
        <v>2.5</v>
      </c>
      <c r="C47" s="198">
        <v>2.5</v>
      </c>
      <c r="D47" s="200">
        <f t="shared" si="0"/>
        <v>100</v>
      </c>
      <c r="E47" s="198">
        <v>2.5</v>
      </c>
      <c r="F47" s="210">
        <f t="shared" si="1"/>
        <v>100</v>
      </c>
    </row>
    <row r="48" spans="1:6" ht="13.5">
      <c r="A48" s="197" t="s">
        <v>6</v>
      </c>
      <c r="B48" s="198">
        <v>25</v>
      </c>
      <c r="C48" s="198">
        <v>25</v>
      </c>
      <c r="D48" s="200">
        <f t="shared" si="0"/>
        <v>100</v>
      </c>
      <c r="E48" s="198">
        <v>25</v>
      </c>
      <c r="F48" s="210">
        <f t="shared" si="1"/>
        <v>100</v>
      </c>
    </row>
    <row r="49" spans="1:6" ht="13.5">
      <c r="A49" s="197" t="s">
        <v>28</v>
      </c>
      <c r="B49" s="198">
        <v>3.3</v>
      </c>
      <c r="C49" s="198">
        <v>2.2</v>
      </c>
      <c r="D49" s="200">
        <f t="shared" si="0"/>
        <v>66.66666666666667</v>
      </c>
      <c r="E49" s="198">
        <v>2.5</v>
      </c>
      <c r="F49" s="210">
        <f t="shared" si="1"/>
        <v>113.63636363636363</v>
      </c>
    </row>
    <row r="50" spans="1:6" ht="13.5">
      <c r="A50" s="197" t="s">
        <v>38</v>
      </c>
      <c r="B50" s="198">
        <f>B51+B52+B53</f>
        <v>2</v>
      </c>
      <c r="C50" s="198">
        <v>2</v>
      </c>
      <c r="D50" s="200">
        <f t="shared" si="0"/>
        <v>100</v>
      </c>
      <c r="E50" s="198">
        <v>1.8</v>
      </c>
      <c r="F50" s="210">
        <f t="shared" si="1"/>
        <v>90</v>
      </c>
    </row>
    <row r="51" spans="1:6" ht="13.5">
      <c r="A51" s="197" t="s">
        <v>87</v>
      </c>
      <c r="B51" s="198"/>
      <c r="C51" s="198"/>
      <c r="D51" s="200"/>
      <c r="E51" s="198"/>
      <c r="F51" s="210"/>
    </row>
    <row r="52" spans="1:6" ht="27.75">
      <c r="A52" s="197" t="s">
        <v>88</v>
      </c>
      <c r="B52" s="198">
        <v>0.4</v>
      </c>
      <c r="C52" s="198">
        <v>0.4</v>
      </c>
      <c r="D52" s="200">
        <f t="shared" si="0"/>
        <v>100</v>
      </c>
      <c r="E52" s="198">
        <v>0.4</v>
      </c>
      <c r="F52" s="210">
        <f t="shared" si="1"/>
        <v>100</v>
      </c>
    </row>
    <row r="53" spans="1:6" ht="13.5">
      <c r="A53" s="197" t="s">
        <v>91</v>
      </c>
      <c r="B53" s="198">
        <v>1.6</v>
      </c>
      <c r="C53" s="198">
        <v>1.6</v>
      </c>
      <c r="D53" s="200">
        <f t="shared" si="0"/>
        <v>100</v>
      </c>
      <c r="E53" s="198">
        <f>E50-E51-E52</f>
        <v>1.4</v>
      </c>
      <c r="F53" s="210">
        <f t="shared" si="1"/>
        <v>87.49999999999999</v>
      </c>
    </row>
    <row r="54" spans="1:6" ht="13.5">
      <c r="A54" s="197" t="s">
        <v>39</v>
      </c>
      <c r="B54" s="198">
        <f>B55+B56+B57</f>
        <v>2</v>
      </c>
      <c r="C54" s="198">
        <f>C55+C56+C57</f>
        <v>2</v>
      </c>
      <c r="D54" s="200">
        <f t="shared" si="0"/>
        <v>100</v>
      </c>
      <c r="E54" s="198">
        <f>E55+E56+E57</f>
        <v>2</v>
      </c>
      <c r="F54" s="210">
        <f t="shared" si="1"/>
        <v>100</v>
      </c>
    </row>
    <row r="55" spans="1:6" ht="13.5">
      <c r="A55" s="197" t="s">
        <v>87</v>
      </c>
      <c r="B55" s="198"/>
      <c r="C55" s="198"/>
      <c r="D55" s="200"/>
      <c r="E55" s="198"/>
      <c r="F55" s="210"/>
    </row>
    <row r="56" spans="1:6" ht="27.75">
      <c r="A56" s="197" t="s">
        <v>88</v>
      </c>
      <c r="B56" s="198">
        <v>0.9</v>
      </c>
      <c r="C56" s="198">
        <v>0.9</v>
      </c>
      <c r="D56" s="200">
        <f t="shared" si="0"/>
        <v>100</v>
      </c>
      <c r="E56" s="198">
        <v>0.9</v>
      </c>
      <c r="F56" s="210">
        <f t="shared" si="1"/>
        <v>100</v>
      </c>
    </row>
    <row r="57" spans="1:6" ht="13.5">
      <c r="A57" s="197" t="s">
        <v>91</v>
      </c>
      <c r="B57" s="198">
        <v>1.1</v>
      </c>
      <c r="C57" s="198">
        <v>1.1</v>
      </c>
      <c r="D57" s="200">
        <f t="shared" si="0"/>
        <v>100</v>
      </c>
      <c r="E57" s="198">
        <v>1.1</v>
      </c>
      <c r="F57" s="210">
        <f t="shared" si="1"/>
        <v>100</v>
      </c>
    </row>
    <row r="58" spans="1:6" ht="13.5">
      <c r="A58" s="197" t="s">
        <v>66</v>
      </c>
      <c r="B58" s="198">
        <f>B59+B60+B61</f>
        <v>0.1</v>
      </c>
      <c r="C58" s="198">
        <f>C59+C60+C61</f>
        <v>0.1</v>
      </c>
      <c r="D58" s="200">
        <f t="shared" si="0"/>
        <v>100</v>
      </c>
      <c r="E58" s="198">
        <f>E59+E60+E61</f>
        <v>0.1</v>
      </c>
      <c r="F58" s="210">
        <f t="shared" si="1"/>
        <v>100</v>
      </c>
    </row>
    <row r="59" spans="1:6" ht="13.5">
      <c r="A59" s="197" t="s">
        <v>87</v>
      </c>
      <c r="B59" s="198"/>
      <c r="C59" s="198"/>
      <c r="D59" s="200"/>
      <c r="E59" s="198"/>
      <c r="F59" s="210"/>
    </row>
    <row r="60" spans="1:6" ht="27.75">
      <c r="A60" s="197" t="s">
        <v>88</v>
      </c>
      <c r="B60" s="198"/>
      <c r="C60" s="198"/>
      <c r="D60" s="200"/>
      <c r="E60" s="198"/>
      <c r="F60" s="210"/>
    </row>
    <row r="61" spans="1:6" ht="13.5">
      <c r="A61" s="197" t="s">
        <v>91</v>
      </c>
      <c r="B61" s="198">
        <v>0.1</v>
      </c>
      <c r="C61" s="198">
        <v>0.1</v>
      </c>
      <c r="D61" s="200">
        <f t="shared" si="0"/>
        <v>100</v>
      </c>
      <c r="E61" s="198">
        <v>0.1</v>
      </c>
      <c r="F61" s="210">
        <f t="shared" si="1"/>
        <v>100</v>
      </c>
    </row>
    <row r="62" spans="1:6" ht="13.5">
      <c r="A62" s="197" t="s">
        <v>40</v>
      </c>
      <c r="B62" s="207">
        <v>1.9</v>
      </c>
      <c r="C62" s="198">
        <v>2.2</v>
      </c>
      <c r="D62" s="200">
        <f t="shared" si="0"/>
        <v>115.78947368421053</v>
      </c>
      <c r="E62" s="198">
        <v>2.2</v>
      </c>
      <c r="F62" s="210">
        <f t="shared" si="1"/>
        <v>100</v>
      </c>
    </row>
    <row r="63" spans="1:6" ht="13.5">
      <c r="A63" s="197" t="s">
        <v>87</v>
      </c>
      <c r="B63" s="207">
        <v>1.4</v>
      </c>
      <c r="C63" s="198">
        <f>C62-C64-C65</f>
        <v>1.9000000000000001</v>
      </c>
      <c r="D63" s="200">
        <f t="shared" si="0"/>
        <v>135.71428571428575</v>
      </c>
      <c r="E63" s="198">
        <f>E62-E64-E65</f>
        <v>1.9000000000000001</v>
      </c>
      <c r="F63" s="210">
        <f t="shared" si="1"/>
        <v>100</v>
      </c>
    </row>
    <row r="64" spans="1:6" ht="27.75">
      <c r="A64" s="197" t="s">
        <v>88</v>
      </c>
      <c r="B64" s="198">
        <f>B62-B63-B65</f>
        <v>0</v>
      </c>
      <c r="C64" s="198"/>
      <c r="D64" s="200"/>
      <c r="E64" s="198"/>
      <c r="F64" s="210"/>
    </row>
    <row r="65" spans="1:6" ht="13.5">
      <c r="A65" s="197" t="s">
        <v>91</v>
      </c>
      <c r="B65" s="208">
        <v>0.5</v>
      </c>
      <c r="C65" s="198">
        <v>0.3</v>
      </c>
      <c r="D65" s="200">
        <f t="shared" si="0"/>
        <v>60</v>
      </c>
      <c r="E65" s="198">
        <v>0.3</v>
      </c>
      <c r="F65" s="210">
        <f t="shared" si="1"/>
        <v>100</v>
      </c>
    </row>
    <row r="66" spans="1:6" ht="13.5">
      <c r="A66" s="197" t="s">
        <v>41</v>
      </c>
      <c r="B66" s="198">
        <v>3.2</v>
      </c>
      <c r="C66" s="198">
        <f>C67+C68+C69</f>
        <v>3.3</v>
      </c>
      <c r="D66" s="200">
        <f t="shared" si="0"/>
        <v>103.12499999999997</v>
      </c>
      <c r="E66" s="198">
        <f>E67+E68+E69</f>
        <v>3.2</v>
      </c>
      <c r="F66" s="210">
        <f t="shared" si="1"/>
        <v>96.96969696969698</v>
      </c>
    </row>
    <row r="67" spans="1:6" ht="13.5">
      <c r="A67" s="197" t="s">
        <v>87</v>
      </c>
      <c r="B67" s="198">
        <f>B66-B68-B69</f>
        <v>2</v>
      </c>
      <c r="C67" s="198">
        <v>2.1</v>
      </c>
      <c r="D67" s="200">
        <f t="shared" si="0"/>
        <v>105</v>
      </c>
      <c r="E67" s="198">
        <v>2.1</v>
      </c>
      <c r="F67" s="210">
        <f t="shared" si="1"/>
        <v>100</v>
      </c>
    </row>
    <row r="68" spans="1:6" ht="27.75">
      <c r="A68" s="197" t="s">
        <v>88</v>
      </c>
      <c r="B68" s="198"/>
      <c r="C68" s="198"/>
      <c r="D68" s="200"/>
      <c r="E68" s="198"/>
      <c r="F68" s="210"/>
    </row>
    <row r="69" spans="1:6" ht="13.5">
      <c r="A69" s="197" t="s">
        <v>91</v>
      </c>
      <c r="B69" s="198">
        <v>1.2</v>
      </c>
      <c r="C69" s="198">
        <v>1.2</v>
      </c>
      <c r="D69" s="200">
        <f t="shared" si="0"/>
        <v>100</v>
      </c>
      <c r="E69" s="198">
        <v>1.1</v>
      </c>
      <c r="F69" s="210">
        <f t="shared" si="1"/>
        <v>91.66666666666667</v>
      </c>
    </row>
    <row r="70" spans="1:6" ht="13.5">
      <c r="A70" s="197" t="s">
        <v>42</v>
      </c>
      <c r="B70" s="198">
        <v>1.2</v>
      </c>
      <c r="C70" s="198">
        <v>1.2</v>
      </c>
      <c r="D70" s="200">
        <f t="shared" si="0"/>
        <v>100</v>
      </c>
      <c r="E70" s="198">
        <v>1.2</v>
      </c>
      <c r="F70" s="210">
        <f t="shared" si="1"/>
        <v>100</v>
      </c>
    </row>
    <row r="71" spans="1:6" ht="13.5">
      <c r="A71" s="197" t="s">
        <v>87</v>
      </c>
      <c r="B71" s="198"/>
      <c r="C71" s="198"/>
      <c r="D71" s="200"/>
      <c r="E71" s="198"/>
      <c r="F71" s="210"/>
    </row>
    <row r="72" spans="1:6" ht="27.75">
      <c r="A72" s="197" t="s">
        <v>88</v>
      </c>
      <c r="B72" s="198"/>
      <c r="C72" s="198"/>
      <c r="D72" s="200"/>
      <c r="E72" s="198"/>
      <c r="F72" s="210"/>
    </row>
    <row r="73" spans="1:6" ht="13.5">
      <c r="A73" s="197" t="s">
        <v>91</v>
      </c>
      <c r="B73" s="198">
        <v>1.2</v>
      </c>
      <c r="C73" s="198">
        <v>1.2</v>
      </c>
      <c r="D73" s="200">
        <f t="shared" si="0"/>
        <v>100</v>
      </c>
      <c r="E73" s="198">
        <v>1.2</v>
      </c>
      <c r="F73" s="210">
        <f t="shared" si="1"/>
        <v>100</v>
      </c>
    </row>
    <row r="74" spans="1:6" ht="27.75">
      <c r="A74" s="197" t="s">
        <v>67</v>
      </c>
      <c r="B74" s="198">
        <v>0.00285</v>
      </c>
      <c r="C74" s="198">
        <v>0.0022</v>
      </c>
      <c r="D74" s="200">
        <f t="shared" si="0"/>
        <v>77.19298245614036</v>
      </c>
      <c r="E74" s="198">
        <v>0.0022</v>
      </c>
      <c r="F74" s="210">
        <f t="shared" si="1"/>
        <v>100</v>
      </c>
    </row>
    <row r="75" spans="1:6" ht="13.5">
      <c r="A75" s="197" t="s">
        <v>87</v>
      </c>
      <c r="B75" s="198"/>
      <c r="C75" s="198"/>
      <c r="D75" s="200"/>
      <c r="E75" s="198"/>
      <c r="F75" s="210"/>
    </row>
    <row r="76" spans="1:6" ht="27.75">
      <c r="A76" s="197" t="s">
        <v>88</v>
      </c>
      <c r="B76" s="198">
        <v>0.00285</v>
      </c>
      <c r="C76" s="198">
        <v>0.0022</v>
      </c>
      <c r="D76" s="200">
        <f t="shared" si="0"/>
        <v>77.19298245614036</v>
      </c>
      <c r="E76" s="198">
        <v>0.0022</v>
      </c>
      <c r="F76" s="210">
        <f t="shared" si="1"/>
        <v>100</v>
      </c>
    </row>
    <row r="77" spans="1:6" ht="13.5">
      <c r="A77" s="197" t="s">
        <v>91</v>
      </c>
      <c r="B77" s="198"/>
      <c r="C77" s="198"/>
      <c r="D77" s="200"/>
      <c r="E77" s="198"/>
      <c r="F77" s="210"/>
    </row>
    <row r="78" spans="1:6" ht="13.5">
      <c r="A78" s="188" t="s">
        <v>85</v>
      </c>
      <c r="B78" s="198"/>
      <c r="C78" s="198"/>
      <c r="D78" s="200"/>
      <c r="E78" s="198"/>
      <c r="F78" s="210"/>
    </row>
    <row r="79" spans="1:6" ht="13.5">
      <c r="A79" s="197" t="s">
        <v>86</v>
      </c>
      <c r="B79" s="198">
        <f>B80+B81+B82</f>
        <v>1300</v>
      </c>
      <c r="C79" s="198">
        <f>C80+C81+C82</f>
        <v>1295</v>
      </c>
      <c r="D79" s="200">
        <f t="shared" si="0"/>
        <v>99.61538461538461</v>
      </c>
      <c r="E79" s="198">
        <f>E80+E81+E82</f>
        <v>1305</v>
      </c>
      <c r="F79" s="210">
        <f t="shared" si="1"/>
        <v>100.77220077220078</v>
      </c>
    </row>
    <row r="80" spans="1:6" ht="13.5">
      <c r="A80" s="197" t="s">
        <v>87</v>
      </c>
      <c r="B80" s="198">
        <v>650</v>
      </c>
      <c r="C80" s="198">
        <v>650</v>
      </c>
      <c r="D80" s="200">
        <f t="shared" si="0"/>
        <v>100</v>
      </c>
      <c r="E80" s="198">
        <v>660</v>
      </c>
      <c r="F80" s="210">
        <f t="shared" si="1"/>
        <v>101.53846153846153</v>
      </c>
    </row>
    <row r="81" spans="1:6" ht="27.75">
      <c r="A81" s="197" t="s">
        <v>88</v>
      </c>
      <c r="B81" s="198"/>
      <c r="C81" s="198"/>
      <c r="D81" s="200"/>
      <c r="E81" s="198"/>
      <c r="F81" s="210"/>
    </row>
    <row r="82" spans="1:6" ht="13.5">
      <c r="A82" s="197" t="s">
        <v>91</v>
      </c>
      <c r="B82" s="198">
        <v>650</v>
      </c>
      <c r="C82" s="198">
        <v>645</v>
      </c>
      <c r="D82" s="200">
        <f t="shared" si="0"/>
        <v>99.23076923076923</v>
      </c>
      <c r="E82" s="198">
        <v>645</v>
      </c>
      <c r="F82" s="210">
        <f t="shared" si="1"/>
        <v>100</v>
      </c>
    </row>
    <row r="83" spans="1:6" ht="27.75">
      <c r="A83" s="197" t="s">
        <v>92</v>
      </c>
      <c r="B83" s="198">
        <f>B84+B85+B86</f>
        <v>580</v>
      </c>
      <c r="C83" s="198">
        <f>C84+C85+C86</f>
        <v>585</v>
      </c>
      <c r="D83" s="200">
        <f t="shared" si="0"/>
        <v>100.86206896551724</v>
      </c>
      <c r="E83" s="198">
        <v>590</v>
      </c>
      <c r="F83" s="210">
        <f t="shared" si="1"/>
        <v>100.85470085470085</v>
      </c>
    </row>
    <row r="84" spans="1:6" ht="13.5">
      <c r="A84" s="197" t="s">
        <v>87</v>
      </c>
      <c r="B84" s="198">
        <v>250</v>
      </c>
      <c r="C84" s="198">
        <v>265</v>
      </c>
      <c r="D84" s="200">
        <f aca="true" t="shared" si="2" ref="D84:D143">C84/B84*100</f>
        <v>106</v>
      </c>
      <c r="E84" s="198">
        <f>E83-E85-E86</f>
        <v>270</v>
      </c>
      <c r="F84" s="210">
        <f aca="true" t="shared" si="3" ref="F84:F143">E84/C84*100</f>
        <v>101.88679245283019</v>
      </c>
    </row>
    <row r="85" spans="1:6" ht="27.75">
      <c r="A85" s="197" t="s">
        <v>88</v>
      </c>
      <c r="B85" s="198"/>
      <c r="C85" s="198"/>
      <c r="D85" s="200"/>
      <c r="E85" s="198"/>
      <c r="F85" s="210"/>
    </row>
    <row r="86" spans="1:6" ht="13.5">
      <c r="A86" s="197" t="s">
        <v>91</v>
      </c>
      <c r="B86" s="198">
        <v>330</v>
      </c>
      <c r="C86" s="198">
        <v>320</v>
      </c>
      <c r="D86" s="200">
        <f t="shared" si="2"/>
        <v>96.96969696969697</v>
      </c>
      <c r="E86" s="198">
        <v>320</v>
      </c>
      <c r="F86" s="210">
        <f t="shared" si="3"/>
        <v>100</v>
      </c>
    </row>
    <row r="87" spans="1:6" ht="13.5">
      <c r="A87" s="197" t="s">
        <v>93</v>
      </c>
      <c r="B87" s="198">
        <f>B88+B89+B90</f>
        <v>579</v>
      </c>
      <c r="C87" s="198">
        <f>C88+C89+C90</f>
        <v>570</v>
      </c>
      <c r="D87" s="200">
        <f t="shared" si="2"/>
        <v>98.44559585492227</v>
      </c>
      <c r="E87" s="198">
        <f>E88+E89+E90</f>
        <v>572</v>
      </c>
      <c r="F87" s="210">
        <f t="shared" si="3"/>
        <v>100.35087719298245</v>
      </c>
    </row>
    <row r="88" spans="1:6" ht="13.5">
      <c r="A88" s="197" t="s">
        <v>87</v>
      </c>
      <c r="B88" s="198"/>
      <c r="C88" s="198"/>
      <c r="D88" s="200"/>
      <c r="E88" s="198"/>
      <c r="F88" s="210"/>
    </row>
    <row r="89" spans="1:6" ht="27.75">
      <c r="A89" s="197" t="s">
        <v>88</v>
      </c>
      <c r="B89" s="198"/>
      <c r="C89" s="198"/>
      <c r="D89" s="200"/>
      <c r="E89" s="198"/>
      <c r="F89" s="210"/>
    </row>
    <row r="90" spans="1:6" ht="13.5">
      <c r="A90" s="197" t="s">
        <v>91</v>
      </c>
      <c r="B90" s="198">
        <v>579</v>
      </c>
      <c r="C90" s="198">
        <v>570</v>
      </c>
      <c r="D90" s="200">
        <f t="shared" si="2"/>
        <v>98.44559585492227</v>
      </c>
      <c r="E90" s="198">
        <v>572</v>
      </c>
      <c r="F90" s="210">
        <f t="shared" si="3"/>
        <v>100.35087719298245</v>
      </c>
    </row>
    <row r="91" spans="1:6" ht="13.5">
      <c r="A91" s="197" t="s">
        <v>94</v>
      </c>
      <c r="B91" s="198">
        <v>420</v>
      </c>
      <c r="C91" s="198">
        <v>430</v>
      </c>
      <c r="D91" s="200">
        <f t="shared" si="2"/>
        <v>102.38095238095238</v>
      </c>
      <c r="E91" s="198">
        <v>440</v>
      </c>
      <c r="F91" s="210">
        <f t="shared" si="3"/>
        <v>102.32558139534885</v>
      </c>
    </row>
    <row r="92" spans="1:6" ht="13.5">
      <c r="A92" s="197" t="s">
        <v>95</v>
      </c>
      <c r="B92" s="198">
        <v>46</v>
      </c>
      <c r="C92" s="198">
        <v>46</v>
      </c>
      <c r="D92" s="200">
        <f t="shared" si="2"/>
        <v>100</v>
      </c>
      <c r="E92" s="198">
        <v>46</v>
      </c>
      <c r="F92" s="210">
        <f t="shared" si="3"/>
        <v>100</v>
      </c>
    </row>
    <row r="93" spans="1:6" ht="13.5">
      <c r="A93" s="197"/>
      <c r="B93" s="198"/>
      <c r="C93" s="198"/>
      <c r="D93" s="200"/>
      <c r="E93" s="198"/>
      <c r="F93" s="210"/>
    </row>
    <row r="94" spans="1:6" ht="13.5">
      <c r="A94" s="199" t="s">
        <v>59</v>
      </c>
      <c r="B94" s="198">
        <v>6300</v>
      </c>
      <c r="C94" s="198">
        <v>6960</v>
      </c>
      <c r="D94" s="200">
        <f t="shared" si="2"/>
        <v>110.47619047619048</v>
      </c>
      <c r="E94" s="198">
        <v>7670</v>
      </c>
      <c r="F94" s="210">
        <f t="shared" si="3"/>
        <v>110.20114942528735</v>
      </c>
    </row>
    <row r="95" spans="1:6" ht="13.5">
      <c r="A95" s="199" t="s">
        <v>60</v>
      </c>
      <c r="B95" s="198">
        <v>400</v>
      </c>
      <c r="C95" s="198">
        <v>460</v>
      </c>
      <c r="D95" s="200">
        <f t="shared" si="2"/>
        <v>114.99999999999999</v>
      </c>
      <c r="E95" s="198">
        <v>520</v>
      </c>
      <c r="F95" s="210">
        <f t="shared" si="3"/>
        <v>113.04347826086956</v>
      </c>
    </row>
    <row r="96" spans="1:6" ht="13.5">
      <c r="A96" s="199" t="s">
        <v>61</v>
      </c>
      <c r="B96" s="198">
        <v>6700</v>
      </c>
      <c r="C96" s="198">
        <v>7850</v>
      </c>
      <c r="D96" s="200">
        <f t="shared" si="2"/>
        <v>117.16417910447761</v>
      </c>
      <c r="E96" s="198">
        <v>8800</v>
      </c>
      <c r="F96" s="210">
        <f t="shared" si="3"/>
        <v>112.10191082802548</v>
      </c>
    </row>
    <row r="97" spans="1:6" ht="42">
      <c r="A97" s="199" t="s">
        <v>62</v>
      </c>
      <c r="B97" s="198"/>
      <c r="C97" s="198"/>
      <c r="D97" s="200"/>
      <c r="E97" s="198"/>
      <c r="F97" s="210"/>
    </row>
    <row r="98" spans="1:6" ht="27.75">
      <c r="A98" s="199" t="s">
        <v>63</v>
      </c>
      <c r="B98" s="198">
        <v>400</v>
      </c>
      <c r="C98" s="198">
        <v>480</v>
      </c>
      <c r="D98" s="200">
        <f t="shared" si="2"/>
        <v>120</v>
      </c>
      <c r="E98" s="198">
        <v>500</v>
      </c>
      <c r="F98" s="210">
        <f t="shared" si="3"/>
        <v>104.16666666666667</v>
      </c>
    </row>
    <row r="99" spans="1:6" ht="27.75">
      <c r="A99" s="199" t="s">
        <v>64</v>
      </c>
      <c r="B99" s="198">
        <v>30000</v>
      </c>
      <c r="C99" s="198">
        <v>18600</v>
      </c>
      <c r="D99" s="200">
        <f t="shared" si="2"/>
        <v>62</v>
      </c>
      <c r="E99" s="198">
        <v>21200</v>
      </c>
      <c r="F99" s="210">
        <f t="shared" si="3"/>
        <v>113.97849462365592</v>
      </c>
    </row>
    <row r="100" spans="1:6" ht="27.75">
      <c r="A100" s="199" t="s">
        <v>68</v>
      </c>
      <c r="B100" s="198"/>
      <c r="C100" s="198"/>
      <c r="D100" s="200"/>
      <c r="E100" s="198"/>
      <c r="F100" s="210"/>
    </row>
    <row r="101" spans="1:6" ht="13.5">
      <c r="A101" s="188" t="s">
        <v>7</v>
      </c>
      <c r="B101" s="198"/>
      <c r="C101" s="198"/>
      <c r="D101" s="200"/>
      <c r="E101" s="198"/>
      <c r="F101" s="210"/>
    </row>
    <row r="102" spans="1:6" ht="27.75">
      <c r="A102" s="197" t="s">
        <v>8</v>
      </c>
      <c r="B102" s="198">
        <v>0.178</v>
      </c>
      <c r="C102" s="198">
        <v>0.206</v>
      </c>
      <c r="D102" s="200">
        <f t="shared" si="2"/>
        <v>115.73033707865167</v>
      </c>
      <c r="E102" s="198">
        <v>0.214</v>
      </c>
      <c r="F102" s="210">
        <f t="shared" si="3"/>
        <v>103.88349514563106</v>
      </c>
    </row>
    <row r="103" spans="1:6" ht="13.5">
      <c r="A103" s="197" t="s">
        <v>9</v>
      </c>
      <c r="B103" s="198"/>
      <c r="C103" s="198"/>
      <c r="D103" s="200"/>
      <c r="E103" s="198"/>
      <c r="F103" s="210"/>
    </row>
    <row r="104" spans="1:6" ht="13.5">
      <c r="A104" s="197" t="s">
        <v>10</v>
      </c>
      <c r="B104" s="198">
        <v>0.569</v>
      </c>
      <c r="C104" s="198">
        <v>0.531</v>
      </c>
      <c r="D104" s="200">
        <f t="shared" si="2"/>
        <v>93.32161687170476</v>
      </c>
      <c r="E104" s="198">
        <v>0.542</v>
      </c>
      <c r="F104" s="210">
        <f t="shared" si="3"/>
        <v>102.07156308851224</v>
      </c>
    </row>
    <row r="105" spans="1:6" ht="13.5">
      <c r="A105" s="197" t="s">
        <v>11</v>
      </c>
      <c r="B105" s="198"/>
      <c r="C105" s="198"/>
      <c r="D105" s="200"/>
      <c r="E105" s="198"/>
      <c r="F105" s="210"/>
    </row>
    <row r="106" spans="1:6" ht="13.5">
      <c r="A106" s="197" t="s">
        <v>12</v>
      </c>
      <c r="B106" s="198"/>
      <c r="C106" s="198"/>
      <c r="D106" s="200"/>
      <c r="E106" s="198"/>
      <c r="F106" s="210"/>
    </row>
    <row r="107" spans="1:6" ht="13.5">
      <c r="A107" s="197" t="s">
        <v>13</v>
      </c>
      <c r="B107" s="198"/>
      <c r="C107" s="198"/>
      <c r="D107" s="200"/>
      <c r="E107" s="198"/>
      <c r="F107" s="210"/>
    </row>
    <row r="108" spans="1:6" ht="13.5">
      <c r="A108" s="197" t="s">
        <v>14</v>
      </c>
      <c r="B108" s="198"/>
      <c r="C108" s="198"/>
      <c r="D108" s="200"/>
      <c r="E108" s="198"/>
      <c r="F108" s="210"/>
    </row>
    <row r="109" spans="1:6" ht="13.5">
      <c r="A109" s="197" t="s">
        <v>12</v>
      </c>
      <c r="B109" s="198"/>
      <c r="C109" s="198"/>
      <c r="D109" s="200"/>
      <c r="E109" s="198"/>
      <c r="F109" s="210"/>
    </row>
    <row r="110" spans="1:6" ht="13.5">
      <c r="A110" s="197" t="s">
        <v>13</v>
      </c>
      <c r="B110" s="198"/>
      <c r="C110" s="198"/>
      <c r="D110" s="200"/>
      <c r="E110" s="198"/>
      <c r="F110" s="210"/>
    </row>
    <row r="111" spans="1:6" ht="42">
      <c r="A111" s="197" t="s">
        <v>15</v>
      </c>
      <c r="B111" s="198"/>
      <c r="C111" s="198"/>
      <c r="D111" s="200"/>
      <c r="E111" s="198"/>
      <c r="F111" s="210"/>
    </row>
    <row r="112" spans="1:6" ht="13.5">
      <c r="A112" s="188" t="s">
        <v>16</v>
      </c>
      <c r="B112" s="198"/>
      <c r="C112" s="198"/>
      <c r="D112" s="200"/>
      <c r="E112" s="198"/>
      <c r="F112" s="210"/>
    </row>
    <row r="113" spans="1:6" ht="27.75">
      <c r="A113" s="197" t="s">
        <v>17</v>
      </c>
      <c r="B113" s="198">
        <v>1.037</v>
      </c>
      <c r="C113" s="198">
        <v>1.025</v>
      </c>
      <c r="D113" s="200">
        <f t="shared" si="2"/>
        <v>98.84281581485052</v>
      </c>
      <c r="E113" s="198">
        <v>1.03</v>
      </c>
      <c r="F113" s="210">
        <f t="shared" si="3"/>
        <v>100.48780487804878</v>
      </c>
    </row>
    <row r="114" spans="1:6" ht="27.75">
      <c r="A114" s="197" t="s">
        <v>18</v>
      </c>
      <c r="B114" s="198">
        <v>1.037</v>
      </c>
      <c r="C114" s="198">
        <v>1.025</v>
      </c>
      <c r="D114" s="200">
        <f t="shared" si="2"/>
        <v>98.84281581485052</v>
      </c>
      <c r="E114" s="198">
        <v>1.03</v>
      </c>
      <c r="F114" s="210">
        <f t="shared" si="3"/>
        <v>100.48780487804878</v>
      </c>
    </row>
    <row r="115" spans="1:6" ht="13.5">
      <c r="A115" s="197" t="s">
        <v>19</v>
      </c>
      <c r="B115" s="198"/>
      <c r="C115" s="198"/>
      <c r="D115" s="200"/>
      <c r="E115" s="198"/>
      <c r="F115" s="210"/>
    </row>
    <row r="116" spans="1:6" ht="13.5">
      <c r="A116" s="197" t="s">
        <v>20</v>
      </c>
      <c r="B116" s="198"/>
      <c r="C116" s="198"/>
      <c r="D116" s="200"/>
      <c r="E116" s="198"/>
      <c r="F116" s="210"/>
    </row>
    <row r="117" spans="1:6" ht="27.75">
      <c r="A117" s="197" t="s">
        <v>21</v>
      </c>
      <c r="B117" s="198"/>
      <c r="C117" s="198"/>
      <c r="D117" s="200"/>
      <c r="E117" s="198"/>
      <c r="F117" s="210"/>
    </row>
    <row r="118" spans="1:6" ht="27.75">
      <c r="A118" s="197" t="s">
        <v>22</v>
      </c>
      <c r="B118" s="198">
        <v>19.9</v>
      </c>
      <c r="C118" s="200">
        <v>20.1</v>
      </c>
      <c r="D118" s="200">
        <f t="shared" si="2"/>
        <v>101.00502512562815</v>
      </c>
      <c r="E118" s="204">
        <v>20.32</v>
      </c>
      <c r="F118" s="210">
        <f t="shared" si="3"/>
        <v>101.09452736318407</v>
      </c>
    </row>
    <row r="119" spans="1:6" ht="27.75">
      <c r="A119" s="197" t="s">
        <v>23</v>
      </c>
      <c r="B119" s="198"/>
      <c r="C119" s="198"/>
      <c r="D119" s="200"/>
      <c r="E119" s="198"/>
      <c r="F119" s="210"/>
    </row>
    <row r="120" spans="1:6" ht="13.5">
      <c r="A120" s="197" t="s">
        <v>32</v>
      </c>
      <c r="B120" s="198">
        <v>4</v>
      </c>
      <c r="C120" s="198">
        <v>4</v>
      </c>
      <c r="D120" s="200">
        <f t="shared" si="2"/>
        <v>100</v>
      </c>
      <c r="E120" s="198">
        <v>4</v>
      </c>
      <c r="F120" s="210">
        <f t="shared" si="3"/>
        <v>100</v>
      </c>
    </row>
    <row r="121" spans="1:6" ht="13.5">
      <c r="A121" s="197" t="s">
        <v>98</v>
      </c>
      <c r="B121" s="198">
        <v>20</v>
      </c>
      <c r="C121" s="198">
        <v>20</v>
      </c>
      <c r="D121" s="200">
        <f t="shared" si="2"/>
        <v>100</v>
      </c>
      <c r="E121" s="198">
        <v>20</v>
      </c>
      <c r="F121" s="210">
        <f t="shared" si="3"/>
        <v>100</v>
      </c>
    </row>
    <row r="122" spans="1:6" ht="27.75">
      <c r="A122" s="197" t="s">
        <v>43</v>
      </c>
      <c r="B122" s="198">
        <v>25.1</v>
      </c>
      <c r="C122" s="198">
        <v>25.1</v>
      </c>
      <c r="D122" s="200">
        <f t="shared" si="2"/>
        <v>100</v>
      </c>
      <c r="E122" s="198">
        <v>25.1</v>
      </c>
      <c r="F122" s="210">
        <f t="shared" si="3"/>
        <v>100</v>
      </c>
    </row>
    <row r="123" spans="1:6" ht="13.5">
      <c r="A123" s="197" t="s">
        <v>33</v>
      </c>
      <c r="B123" s="198">
        <v>0.6</v>
      </c>
      <c r="C123" s="198">
        <v>0.6</v>
      </c>
      <c r="D123" s="200">
        <f t="shared" si="2"/>
        <v>100</v>
      </c>
      <c r="E123" s="198">
        <v>0.6</v>
      </c>
      <c r="F123" s="210">
        <f t="shared" si="3"/>
        <v>100</v>
      </c>
    </row>
    <row r="124" spans="1:6" ht="13.5">
      <c r="A124" s="197" t="s">
        <v>34</v>
      </c>
      <c r="B124" s="198">
        <v>4.6</v>
      </c>
      <c r="C124" s="198">
        <v>4.6</v>
      </c>
      <c r="D124" s="200">
        <f t="shared" si="2"/>
        <v>100</v>
      </c>
      <c r="E124" s="198">
        <v>4.6</v>
      </c>
      <c r="F124" s="210">
        <f t="shared" si="3"/>
        <v>100</v>
      </c>
    </row>
    <row r="125" spans="1:6" ht="27.75">
      <c r="A125" s="197" t="s">
        <v>44</v>
      </c>
      <c r="B125" s="198">
        <v>0</v>
      </c>
      <c r="C125" s="198">
        <v>0</v>
      </c>
      <c r="D125" s="200"/>
      <c r="E125" s="198">
        <v>0</v>
      </c>
      <c r="F125" s="210" t="e">
        <f t="shared" si="3"/>
        <v>#DIV/0!</v>
      </c>
    </row>
    <row r="126" spans="1:6" ht="27.75">
      <c r="A126" s="197" t="s">
        <v>24</v>
      </c>
      <c r="B126" s="200">
        <v>640.2</v>
      </c>
      <c r="C126" s="198">
        <v>634.4</v>
      </c>
      <c r="D126" s="200">
        <f t="shared" si="2"/>
        <v>99.09403311465167</v>
      </c>
      <c r="E126" s="198">
        <v>636.4</v>
      </c>
      <c r="F126" s="210">
        <f t="shared" si="3"/>
        <v>100.31525851197982</v>
      </c>
    </row>
    <row r="127" spans="1:6" ht="27.75">
      <c r="A127" s="197" t="s">
        <v>97</v>
      </c>
      <c r="B127" s="198">
        <v>210</v>
      </c>
      <c r="C127" s="198">
        <v>210</v>
      </c>
      <c r="D127" s="200">
        <f t="shared" si="2"/>
        <v>100</v>
      </c>
      <c r="E127" s="198">
        <v>210</v>
      </c>
      <c r="F127" s="210">
        <f t="shared" si="3"/>
        <v>100</v>
      </c>
    </row>
    <row r="128" spans="1:6" ht="27.75">
      <c r="A128" s="197" t="s">
        <v>82</v>
      </c>
      <c r="B128" s="198">
        <v>2063</v>
      </c>
      <c r="C128" s="198">
        <v>2065</v>
      </c>
      <c r="D128" s="200">
        <f t="shared" si="2"/>
        <v>100.09694619486184</v>
      </c>
      <c r="E128" s="198">
        <v>2100</v>
      </c>
      <c r="F128" s="210">
        <f t="shared" si="3"/>
        <v>101.69491525423729</v>
      </c>
    </row>
    <row r="129" spans="1:6" ht="13.5">
      <c r="A129" s="197" t="s">
        <v>99</v>
      </c>
      <c r="B129" s="198">
        <v>20.5</v>
      </c>
      <c r="C129" s="198">
        <v>27</v>
      </c>
      <c r="D129" s="200">
        <f t="shared" si="2"/>
        <v>131.70731707317074</v>
      </c>
      <c r="E129" s="198">
        <v>29.4</v>
      </c>
      <c r="F129" s="210">
        <f t="shared" si="3"/>
        <v>108.88888888888889</v>
      </c>
    </row>
    <row r="130" spans="1:6" ht="27.75">
      <c r="A130" s="197" t="s">
        <v>35</v>
      </c>
      <c r="B130" s="198">
        <f>B131+B132+B133+B134</f>
        <v>29</v>
      </c>
      <c r="C130" s="198">
        <f>C131+C132+C133+C134</f>
        <v>29</v>
      </c>
      <c r="D130" s="200">
        <f t="shared" si="2"/>
        <v>100</v>
      </c>
      <c r="E130" s="198">
        <f>E131+E132+E133+E134</f>
        <v>30</v>
      </c>
      <c r="F130" s="210">
        <f t="shared" si="3"/>
        <v>103.44827586206897</v>
      </c>
    </row>
    <row r="131" spans="1:6" ht="27.75">
      <c r="A131" s="197" t="s">
        <v>70</v>
      </c>
      <c r="B131" s="198">
        <v>0</v>
      </c>
      <c r="C131" s="198">
        <v>0</v>
      </c>
      <c r="D131" s="200"/>
      <c r="E131" s="198">
        <v>0</v>
      </c>
      <c r="F131" s="210"/>
    </row>
    <row r="132" spans="1:6" ht="27.75">
      <c r="A132" s="197" t="s">
        <v>71</v>
      </c>
      <c r="B132" s="198">
        <v>9</v>
      </c>
      <c r="C132" s="198">
        <v>9</v>
      </c>
      <c r="D132" s="200">
        <f t="shared" si="2"/>
        <v>100</v>
      </c>
      <c r="E132" s="198">
        <v>9</v>
      </c>
      <c r="F132" s="210">
        <f t="shared" si="3"/>
        <v>100</v>
      </c>
    </row>
    <row r="133" spans="1:6" ht="27.75">
      <c r="A133" s="197" t="s">
        <v>72</v>
      </c>
      <c r="B133" s="198">
        <v>6</v>
      </c>
      <c r="C133" s="198">
        <v>6</v>
      </c>
      <c r="D133" s="200">
        <f t="shared" si="2"/>
        <v>100</v>
      </c>
      <c r="E133" s="198">
        <v>7</v>
      </c>
      <c r="F133" s="210">
        <f t="shared" si="3"/>
        <v>116.66666666666667</v>
      </c>
    </row>
    <row r="134" spans="1:6" ht="13.5">
      <c r="A134" s="197" t="s">
        <v>69</v>
      </c>
      <c r="B134" s="198">
        <v>14</v>
      </c>
      <c r="C134" s="198">
        <v>14</v>
      </c>
      <c r="D134" s="200">
        <f t="shared" si="2"/>
        <v>100</v>
      </c>
      <c r="E134" s="198">
        <v>14</v>
      </c>
      <c r="F134" s="210">
        <f t="shared" si="3"/>
        <v>100</v>
      </c>
    </row>
    <row r="135" spans="1:6" ht="13.5">
      <c r="A135" s="188" t="s">
        <v>73</v>
      </c>
      <c r="B135" s="198"/>
      <c r="C135" s="198"/>
      <c r="D135" s="200"/>
      <c r="E135" s="198"/>
      <c r="F135" s="210"/>
    </row>
    <row r="136" spans="1:6" ht="13.5">
      <c r="A136" s="197" t="s">
        <v>74</v>
      </c>
      <c r="B136" s="198">
        <v>2.3</v>
      </c>
      <c r="C136" s="198">
        <v>2.3</v>
      </c>
      <c r="D136" s="200">
        <f t="shared" si="2"/>
        <v>100</v>
      </c>
      <c r="E136" s="198">
        <v>2.3</v>
      </c>
      <c r="F136" s="210">
        <f t="shared" si="3"/>
        <v>100</v>
      </c>
    </row>
    <row r="137" spans="1:6" ht="13.5">
      <c r="A137" s="197" t="s">
        <v>75</v>
      </c>
      <c r="B137" s="198">
        <v>65</v>
      </c>
      <c r="C137" s="198">
        <v>65</v>
      </c>
      <c r="D137" s="200">
        <f t="shared" si="2"/>
        <v>100</v>
      </c>
      <c r="E137" s="198">
        <v>65</v>
      </c>
      <c r="F137" s="210">
        <f t="shared" si="3"/>
        <v>100</v>
      </c>
    </row>
    <row r="138" spans="1:6" ht="13.5">
      <c r="A138" s="197" t="s">
        <v>76</v>
      </c>
      <c r="B138" s="198"/>
      <c r="C138" s="198"/>
      <c r="D138" s="200"/>
      <c r="E138" s="198"/>
      <c r="F138" s="210"/>
    </row>
    <row r="139" spans="1:6" ht="27.75">
      <c r="A139" s="197" t="s">
        <v>80</v>
      </c>
      <c r="B139" s="198">
        <v>53.5</v>
      </c>
      <c r="C139" s="198">
        <v>53.5</v>
      </c>
      <c r="D139" s="200">
        <f t="shared" si="2"/>
        <v>100</v>
      </c>
      <c r="E139" s="198">
        <v>53.5</v>
      </c>
      <c r="F139" s="210">
        <f t="shared" si="3"/>
        <v>100</v>
      </c>
    </row>
    <row r="140" spans="1:6" ht="13.5">
      <c r="A140" s="197" t="s">
        <v>77</v>
      </c>
      <c r="B140" s="198">
        <v>53.5</v>
      </c>
      <c r="C140" s="198">
        <v>53.5</v>
      </c>
      <c r="D140" s="200">
        <f t="shared" si="2"/>
        <v>100</v>
      </c>
      <c r="E140" s="198">
        <v>53.5</v>
      </c>
      <c r="F140" s="210">
        <f t="shared" si="3"/>
        <v>100</v>
      </c>
    </row>
    <row r="141" spans="1:6" ht="27.75">
      <c r="A141" s="197" t="s">
        <v>78</v>
      </c>
      <c r="B141" s="198">
        <v>47</v>
      </c>
      <c r="C141" s="198">
        <v>47</v>
      </c>
      <c r="D141" s="200">
        <f t="shared" si="2"/>
        <v>100</v>
      </c>
      <c r="E141" s="198">
        <v>47</v>
      </c>
      <c r="F141" s="210">
        <f t="shared" si="3"/>
        <v>100</v>
      </c>
    </row>
    <row r="142" spans="1:6" ht="27.75">
      <c r="A142" s="197" t="s">
        <v>83</v>
      </c>
      <c r="B142" s="198">
        <v>110.7</v>
      </c>
      <c r="C142" s="198">
        <v>110.7</v>
      </c>
      <c r="D142" s="200">
        <f t="shared" si="2"/>
        <v>100</v>
      </c>
      <c r="E142" s="198">
        <v>110.7</v>
      </c>
      <c r="F142" s="210">
        <f t="shared" si="3"/>
        <v>100</v>
      </c>
    </row>
    <row r="143" spans="1:6" ht="27.75">
      <c r="A143" s="197" t="s">
        <v>84</v>
      </c>
      <c r="B143" s="198">
        <v>60.1</v>
      </c>
      <c r="C143" s="198">
        <v>60.1</v>
      </c>
      <c r="D143" s="200">
        <f t="shared" si="2"/>
        <v>100</v>
      </c>
      <c r="E143" s="198">
        <v>60.6</v>
      </c>
      <c r="F143" s="210">
        <f t="shared" si="3"/>
        <v>100.83194675540766</v>
      </c>
    </row>
    <row r="144" spans="1:6" ht="13.5">
      <c r="A144" s="188" t="s">
        <v>79</v>
      </c>
      <c r="B144" s="198"/>
      <c r="C144" s="198"/>
      <c r="D144" s="200"/>
      <c r="E144" s="198"/>
      <c r="F144" s="210"/>
    </row>
    <row r="145" spans="1:6" ht="42" thickBot="1">
      <c r="A145" s="212" t="s">
        <v>81</v>
      </c>
      <c r="B145" s="213"/>
      <c r="C145" s="213"/>
      <c r="D145" s="214"/>
      <c r="E145" s="213"/>
      <c r="F145" s="215"/>
    </row>
    <row r="146" spans="1:6" ht="12">
      <c r="A146" s="209"/>
      <c r="B146" s="209"/>
      <c r="C146" s="209"/>
      <c r="D146" s="209"/>
      <c r="E146" s="209"/>
      <c r="F146" s="209"/>
    </row>
    <row r="147" spans="1:6" ht="13.5">
      <c r="A147" s="190" t="s">
        <v>153</v>
      </c>
      <c r="B147" s="190"/>
      <c r="C147" s="190"/>
      <c r="D147" s="322" t="s">
        <v>154</v>
      </c>
      <c r="E147" s="322"/>
      <c r="F147" s="322"/>
    </row>
    <row r="148" spans="1:6" ht="12">
      <c r="A148" s="209"/>
      <c r="B148" s="209"/>
      <c r="C148" s="209"/>
      <c r="D148" s="209"/>
      <c r="E148" s="209"/>
      <c r="F148" s="209"/>
    </row>
  </sheetData>
  <sheetProtection/>
  <mergeCells count="11">
    <mergeCell ref="B6:F6"/>
    <mergeCell ref="A7:F8"/>
    <mergeCell ref="A10:A11"/>
    <mergeCell ref="D10:D11"/>
    <mergeCell ref="F10:F11"/>
    <mergeCell ref="D147:F147"/>
    <mergeCell ref="B1:F1"/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75390625" style="0" customWidth="1"/>
  </cols>
  <sheetData>
    <row r="1" spans="1:6" ht="13.5">
      <c r="A1" s="1"/>
      <c r="B1" s="321" t="s">
        <v>143</v>
      </c>
      <c r="C1" s="321"/>
      <c r="D1" s="321"/>
      <c r="E1" s="321"/>
      <c r="F1" s="321"/>
    </row>
    <row r="2" spans="1:6" ht="13.5">
      <c r="A2" s="1"/>
      <c r="B2" s="321" t="s">
        <v>155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6" ht="13.5">
      <c r="A6" s="1"/>
      <c r="B6" s="321" t="s">
        <v>147</v>
      </c>
      <c r="C6" s="321"/>
      <c r="D6" s="321"/>
      <c r="E6" s="321"/>
      <c r="F6" s="321"/>
    </row>
    <row r="7" spans="1:6" ht="12">
      <c r="A7" s="316" t="s">
        <v>162</v>
      </c>
      <c r="B7" s="316"/>
      <c r="C7" s="316"/>
      <c r="D7" s="316"/>
      <c r="E7" s="316"/>
      <c r="F7" s="316"/>
    </row>
    <row r="8" spans="1:6" ht="22.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07"/>
      <c r="B11" s="3" t="s">
        <v>1</v>
      </c>
      <c r="C11" s="3" t="s">
        <v>25</v>
      </c>
      <c r="D11" s="324"/>
      <c r="E11" s="3" t="s">
        <v>26</v>
      </c>
      <c r="F11" s="324"/>
    </row>
    <row r="12" spans="1:6" ht="27.75">
      <c r="A12" s="191" t="s">
        <v>47</v>
      </c>
      <c r="B12" s="198">
        <v>2.683</v>
      </c>
      <c r="C12" s="198">
        <v>2.681</v>
      </c>
      <c r="D12" s="200">
        <f>C12/B12*100</f>
        <v>99.92545657845696</v>
      </c>
      <c r="E12" s="198">
        <v>2.691</v>
      </c>
      <c r="F12" s="210">
        <f>E12/C12*100</f>
        <v>100.37299515106304</v>
      </c>
    </row>
    <row r="13" spans="1:6" ht="27.75">
      <c r="A13" s="192" t="s">
        <v>54</v>
      </c>
      <c r="B13" s="198">
        <v>6.558</v>
      </c>
      <c r="C13" s="198">
        <v>7.405</v>
      </c>
      <c r="D13" s="200">
        <f aca="true" t="shared" si="0" ref="D13:D73">C13/B13*100</f>
        <v>112.91552302531261</v>
      </c>
      <c r="E13" s="198">
        <v>8.36</v>
      </c>
      <c r="F13" s="210">
        <f aca="true" t="shared" si="1" ref="F13:F73">E13/C13*100</f>
        <v>112.89669142471301</v>
      </c>
    </row>
    <row r="14" spans="1:6" ht="13.5">
      <c r="A14" s="192" t="s">
        <v>52</v>
      </c>
      <c r="B14" s="196">
        <v>1.391</v>
      </c>
      <c r="C14" s="196">
        <v>1.401</v>
      </c>
      <c r="D14" s="200">
        <f t="shared" si="0"/>
        <v>100.71890726096333</v>
      </c>
      <c r="E14" s="196">
        <v>1.4</v>
      </c>
      <c r="F14" s="210">
        <f t="shared" si="1"/>
        <v>99.92862241256245</v>
      </c>
    </row>
    <row r="15" spans="1:6" ht="13.5">
      <c r="A15" s="192" t="s">
        <v>48</v>
      </c>
      <c r="B15" s="196">
        <v>0.75</v>
      </c>
      <c r="C15" s="196">
        <v>0.752</v>
      </c>
      <c r="D15" s="200">
        <f t="shared" si="0"/>
        <v>100.26666666666667</v>
      </c>
      <c r="E15" s="196">
        <v>0.767</v>
      </c>
      <c r="F15" s="210">
        <f t="shared" si="1"/>
        <v>101.99468085106382</v>
      </c>
    </row>
    <row r="16" spans="1:6" ht="27.75">
      <c r="A16" s="197" t="s">
        <v>53</v>
      </c>
      <c r="B16" s="198">
        <v>8.6062</v>
      </c>
      <c r="C16" s="196">
        <v>9.415</v>
      </c>
      <c r="D16" s="200">
        <f t="shared" si="0"/>
        <v>109.39787594989659</v>
      </c>
      <c r="E16" s="198">
        <v>10.215</v>
      </c>
      <c r="F16" s="210">
        <f t="shared" si="1"/>
        <v>108.4970791290494</v>
      </c>
    </row>
    <row r="17" spans="1:6" ht="27.75">
      <c r="A17" s="197" t="s">
        <v>65</v>
      </c>
      <c r="B17" s="198">
        <v>1.057</v>
      </c>
      <c r="C17" s="198">
        <v>1.057</v>
      </c>
      <c r="D17" s="200">
        <f t="shared" si="0"/>
        <v>100</v>
      </c>
      <c r="E17" s="198">
        <v>1.057</v>
      </c>
      <c r="F17" s="210">
        <f t="shared" si="1"/>
        <v>100</v>
      </c>
    </row>
    <row r="18" spans="1:6" ht="27.75">
      <c r="A18" s="199" t="s">
        <v>45</v>
      </c>
      <c r="B18" s="200">
        <v>4.6</v>
      </c>
      <c r="C18" s="198">
        <v>4.8</v>
      </c>
      <c r="D18" s="200">
        <f t="shared" si="0"/>
        <v>104.34782608695652</v>
      </c>
      <c r="E18" s="198">
        <v>5.15</v>
      </c>
      <c r="F18" s="210">
        <f t="shared" si="1"/>
        <v>107.29166666666667</v>
      </c>
    </row>
    <row r="19" spans="1:6" ht="27.75">
      <c r="A19" s="192" t="s">
        <v>46</v>
      </c>
      <c r="B19" s="205">
        <v>2.35</v>
      </c>
      <c r="C19" s="205">
        <v>2.31</v>
      </c>
      <c r="D19" s="200">
        <f t="shared" si="0"/>
        <v>98.29787234042553</v>
      </c>
      <c r="E19" s="205">
        <v>2.18</v>
      </c>
      <c r="F19" s="210">
        <f t="shared" si="1"/>
        <v>94.37229437229438</v>
      </c>
    </row>
    <row r="20" spans="1:6" ht="13.5">
      <c r="A20" s="197" t="s">
        <v>27</v>
      </c>
      <c r="B20" s="198">
        <v>45900</v>
      </c>
      <c r="C20" s="198">
        <v>46000</v>
      </c>
      <c r="D20" s="200">
        <f t="shared" si="0"/>
        <v>100.21786492374727</v>
      </c>
      <c r="E20" s="198">
        <v>47000</v>
      </c>
      <c r="F20" s="210">
        <f t="shared" si="1"/>
        <v>102.17391304347827</v>
      </c>
    </row>
    <row r="21" spans="1:6" ht="13.5">
      <c r="A21" s="197" t="s">
        <v>55</v>
      </c>
      <c r="B21" s="198"/>
      <c r="C21" s="198"/>
      <c r="D21" s="200"/>
      <c r="E21" s="198"/>
      <c r="F21" s="210"/>
    </row>
    <row r="22" spans="1:6" ht="13.5">
      <c r="A22" s="197" t="s">
        <v>56</v>
      </c>
      <c r="B22" s="198"/>
      <c r="C22" s="198"/>
      <c r="D22" s="200"/>
      <c r="E22" s="198"/>
      <c r="F22" s="210"/>
    </row>
    <row r="23" spans="1:6" ht="13.5">
      <c r="A23" s="197" t="s">
        <v>57</v>
      </c>
      <c r="B23" s="198">
        <v>91583</v>
      </c>
      <c r="C23" s="198">
        <v>98725</v>
      </c>
      <c r="D23" s="200">
        <f t="shared" si="0"/>
        <v>107.79839053099374</v>
      </c>
      <c r="E23" s="198">
        <v>108700</v>
      </c>
      <c r="F23" s="210">
        <f t="shared" si="1"/>
        <v>110.10382375284881</v>
      </c>
    </row>
    <row r="24" spans="1:6" ht="13.5">
      <c r="A24" s="201" t="s">
        <v>29</v>
      </c>
      <c r="B24" s="198"/>
      <c r="C24" s="198"/>
      <c r="D24" s="200"/>
      <c r="E24" s="198"/>
      <c r="F24" s="210"/>
    </row>
    <row r="25" spans="1:6" ht="13.5">
      <c r="A25" s="201" t="s">
        <v>30</v>
      </c>
      <c r="B25" s="200">
        <v>17101</v>
      </c>
      <c r="C25" s="198">
        <v>21171.1</v>
      </c>
      <c r="D25" s="200">
        <f t="shared" si="0"/>
        <v>123.80036255189755</v>
      </c>
      <c r="E25" s="198">
        <v>23079.6</v>
      </c>
      <c r="F25" s="210">
        <f t="shared" si="1"/>
        <v>109.0146473258357</v>
      </c>
    </row>
    <row r="26" spans="1:6" ht="27.75">
      <c r="A26" s="199" t="s">
        <v>31</v>
      </c>
      <c r="B26" s="196">
        <v>1.355</v>
      </c>
      <c r="C26" s="198">
        <v>1.422</v>
      </c>
      <c r="D26" s="200">
        <f t="shared" si="0"/>
        <v>104.94464944649447</v>
      </c>
      <c r="E26" s="198">
        <v>1.495</v>
      </c>
      <c r="F26" s="210">
        <f t="shared" si="1"/>
        <v>105.13361462728552</v>
      </c>
    </row>
    <row r="27" spans="1:6" ht="27.75">
      <c r="A27" s="188" t="s">
        <v>36</v>
      </c>
      <c r="B27" s="198"/>
      <c r="C27" s="198"/>
      <c r="D27" s="200"/>
      <c r="E27" s="198"/>
      <c r="F27" s="210"/>
    </row>
    <row r="28" spans="1:6" ht="13.5">
      <c r="A28" s="211" t="s">
        <v>117</v>
      </c>
      <c r="B28" s="198"/>
      <c r="C28" s="198"/>
      <c r="D28" s="200"/>
      <c r="E28" s="198"/>
      <c r="F28" s="210"/>
    </row>
    <row r="29" spans="1:6" ht="13.5">
      <c r="A29" s="211" t="s">
        <v>127</v>
      </c>
      <c r="B29" s="198">
        <v>243.1</v>
      </c>
      <c r="C29" s="200">
        <v>275</v>
      </c>
      <c r="D29" s="200">
        <f t="shared" si="0"/>
        <v>113.12217194570135</v>
      </c>
      <c r="E29" s="198">
        <v>302.9</v>
      </c>
      <c r="F29" s="210">
        <f t="shared" si="1"/>
        <v>110.14545454545454</v>
      </c>
    </row>
    <row r="30" spans="1:6" ht="13.5">
      <c r="A30" s="211" t="s">
        <v>118</v>
      </c>
      <c r="B30" s="198">
        <v>21.2</v>
      </c>
      <c r="C30" s="198">
        <v>0</v>
      </c>
      <c r="D30" s="200">
        <f t="shared" si="0"/>
        <v>0</v>
      </c>
      <c r="E30" s="198">
        <v>0</v>
      </c>
      <c r="F30" s="210"/>
    </row>
    <row r="31" spans="1:6" ht="13.5">
      <c r="A31" s="211" t="s">
        <v>119</v>
      </c>
      <c r="B31" s="198"/>
      <c r="C31" s="198"/>
      <c r="D31" s="200"/>
      <c r="E31" s="198"/>
      <c r="F31" s="210"/>
    </row>
    <row r="32" spans="1:6" ht="13.5">
      <c r="A32" s="211" t="s">
        <v>120</v>
      </c>
      <c r="B32" s="198"/>
      <c r="C32" s="198"/>
      <c r="D32" s="200"/>
      <c r="E32" s="198"/>
      <c r="F32" s="210"/>
    </row>
    <row r="33" spans="1:6" ht="13.5">
      <c r="A33" s="211" t="s">
        <v>121</v>
      </c>
      <c r="B33" s="198"/>
      <c r="C33" s="198"/>
      <c r="D33" s="200"/>
      <c r="E33" s="198"/>
      <c r="F33" s="210"/>
    </row>
    <row r="34" spans="1:6" ht="13.5">
      <c r="A34" s="211" t="s">
        <v>122</v>
      </c>
      <c r="B34" s="198"/>
      <c r="C34" s="198"/>
      <c r="D34" s="200"/>
      <c r="E34" s="198"/>
      <c r="F34" s="210"/>
    </row>
    <row r="35" spans="1:6" ht="13.5">
      <c r="A35" s="211" t="s">
        <v>123</v>
      </c>
      <c r="B35" s="198"/>
      <c r="C35" s="198"/>
      <c r="D35" s="200"/>
      <c r="E35" s="198"/>
      <c r="F35" s="210"/>
    </row>
    <row r="36" spans="1:6" ht="13.5">
      <c r="A36" s="211" t="s">
        <v>124</v>
      </c>
      <c r="B36" s="198"/>
      <c r="C36" s="198"/>
      <c r="D36" s="200"/>
      <c r="E36" s="198"/>
      <c r="F36" s="210"/>
    </row>
    <row r="37" spans="1:6" ht="13.5">
      <c r="A37" s="211" t="s">
        <v>125</v>
      </c>
      <c r="B37" s="198"/>
      <c r="C37" s="198"/>
      <c r="D37" s="200"/>
      <c r="E37" s="198"/>
      <c r="F37" s="210"/>
    </row>
    <row r="38" spans="1:6" ht="13.5">
      <c r="A38" s="211" t="s">
        <v>126</v>
      </c>
      <c r="B38" s="198"/>
      <c r="C38" s="198"/>
      <c r="D38" s="200"/>
      <c r="E38" s="198"/>
      <c r="F38" s="210"/>
    </row>
    <row r="39" spans="1:6" ht="27.75">
      <c r="A39" s="197" t="s">
        <v>58</v>
      </c>
      <c r="B39" s="189">
        <f>B40+B41+B42</f>
        <v>513.2</v>
      </c>
      <c r="C39" s="189">
        <f>C40+C41+C42</f>
        <v>567</v>
      </c>
      <c r="D39" s="200">
        <f t="shared" si="0"/>
        <v>110.48324240062352</v>
      </c>
      <c r="E39" s="189">
        <f>E40+E41+E42</f>
        <v>598</v>
      </c>
      <c r="F39" s="210">
        <f t="shared" si="1"/>
        <v>105.46737213403881</v>
      </c>
    </row>
    <row r="40" spans="1:6" ht="13.5">
      <c r="A40" s="197" t="s">
        <v>87</v>
      </c>
      <c r="B40" s="189">
        <v>420.6</v>
      </c>
      <c r="C40" s="189">
        <v>440</v>
      </c>
      <c r="D40" s="200">
        <f t="shared" si="0"/>
        <v>104.61245839277223</v>
      </c>
      <c r="E40" s="189">
        <v>450</v>
      </c>
      <c r="F40" s="210">
        <f t="shared" si="1"/>
        <v>102.27272727272727</v>
      </c>
    </row>
    <row r="41" spans="1:6" ht="27.75">
      <c r="A41" s="197" t="s">
        <v>88</v>
      </c>
      <c r="B41" s="198">
        <v>42</v>
      </c>
      <c r="C41" s="198">
        <v>42</v>
      </c>
      <c r="D41" s="200">
        <f t="shared" si="0"/>
        <v>100</v>
      </c>
      <c r="E41" s="198">
        <v>45</v>
      </c>
      <c r="F41" s="210">
        <f t="shared" si="1"/>
        <v>107.14285714285714</v>
      </c>
    </row>
    <row r="42" spans="1:6" ht="13.5">
      <c r="A42" s="197" t="s">
        <v>89</v>
      </c>
      <c r="B42" s="189">
        <v>50.6</v>
      </c>
      <c r="C42" s="189">
        <v>85</v>
      </c>
      <c r="D42" s="200">
        <f t="shared" si="0"/>
        <v>167.98418972332016</v>
      </c>
      <c r="E42" s="189">
        <v>103</v>
      </c>
      <c r="F42" s="210">
        <f t="shared" si="1"/>
        <v>121.17647058823529</v>
      </c>
    </row>
    <row r="43" spans="1:6" ht="27.75">
      <c r="A43" s="188" t="s">
        <v>2</v>
      </c>
      <c r="B43" s="198"/>
      <c r="C43" s="198"/>
      <c r="D43" s="200"/>
      <c r="E43" s="198"/>
      <c r="F43" s="210"/>
    </row>
    <row r="44" spans="1:6" ht="13.5">
      <c r="A44" s="197" t="s">
        <v>90</v>
      </c>
      <c r="B44" s="198">
        <v>25</v>
      </c>
      <c r="C44" s="198">
        <v>25</v>
      </c>
      <c r="D44" s="200">
        <f t="shared" si="0"/>
        <v>100</v>
      </c>
      <c r="E44" s="198">
        <v>25</v>
      </c>
      <c r="F44" s="210">
        <f t="shared" si="1"/>
        <v>100</v>
      </c>
    </row>
    <row r="45" spans="1:6" ht="13.5">
      <c r="A45" s="197" t="s">
        <v>3</v>
      </c>
      <c r="B45" s="198"/>
      <c r="C45" s="198"/>
      <c r="D45" s="200"/>
      <c r="E45" s="198"/>
      <c r="F45" s="210"/>
    </row>
    <row r="46" spans="1:6" ht="13.5">
      <c r="A46" s="197" t="s">
        <v>4</v>
      </c>
      <c r="B46" s="198">
        <v>0.4</v>
      </c>
      <c r="C46" s="198">
        <v>0.4</v>
      </c>
      <c r="D46" s="200">
        <f t="shared" si="0"/>
        <v>100</v>
      </c>
      <c r="E46" s="198">
        <v>0.4</v>
      </c>
      <c r="F46" s="210">
        <f t="shared" si="1"/>
        <v>100</v>
      </c>
    </row>
    <row r="47" spans="1:6" ht="13.5">
      <c r="A47" s="197" t="s">
        <v>5</v>
      </c>
      <c r="B47" s="198">
        <v>2.2</v>
      </c>
      <c r="C47" s="198">
        <v>2.3</v>
      </c>
      <c r="D47" s="200">
        <f t="shared" si="0"/>
        <v>104.54545454545452</v>
      </c>
      <c r="E47" s="198">
        <v>2.3</v>
      </c>
      <c r="F47" s="210">
        <f t="shared" si="1"/>
        <v>100</v>
      </c>
    </row>
    <row r="48" spans="1:6" ht="13.5">
      <c r="A48" s="197" t="s">
        <v>6</v>
      </c>
      <c r="B48" s="198">
        <v>15</v>
      </c>
      <c r="C48" s="198">
        <v>16</v>
      </c>
      <c r="D48" s="200">
        <f t="shared" si="0"/>
        <v>106.66666666666667</v>
      </c>
      <c r="E48" s="198">
        <v>16</v>
      </c>
      <c r="F48" s="210">
        <f t="shared" si="1"/>
        <v>100</v>
      </c>
    </row>
    <row r="49" spans="1:6" ht="13.5">
      <c r="A49" s="197" t="s">
        <v>28</v>
      </c>
      <c r="B49" s="198">
        <v>2.8</v>
      </c>
      <c r="C49" s="198">
        <v>1.6</v>
      </c>
      <c r="D49" s="200">
        <f t="shared" si="0"/>
        <v>57.14285714285715</v>
      </c>
      <c r="E49" s="198">
        <v>2.2</v>
      </c>
      <c r="F49" s="210">
        <f t="shared" si="1"/>
        <v>137.5</v>
      </c>
    </row>
    <row r="50" spans="1:6" ht="13.5">
      <c r="A50" s="197" t="s">
        <v>38</v>
      </c>
      <c r="B50" s="198">
        <f>B51+B52+B53</f>
        <v>1.4000000000000001</v>
      </c>
      <c r="C50" s="198">
        <f>C51+C52+C53</f>
        <v>1.7</v>
      </c>
      <c r="D50" s="200">
        <f t="shared" si="0"/>
        <v>121.42857142857142</v>
      </c>
      <c r="E50" s="198">
        <f>E51+E52+E53</f>
        <v>1.7</v>
      </c>
      <c r="F50" s="210">
        <f t="shared" si="1"/>
        <v>100</v>
      </c>
    </row>
    <row r="51" spans="1:6" ht="13.5">
      <c r="A51" s="197" t="s">
        <v>87</v>
      </c>
      <c r="B51" s="198"/>
      <c r="C51" s="198"/>
      <c r="D51" s="200"/>
      <c r="E51" s="198"/>
      <c r="F51" s="210"/>
    </row>
    <row r="52" spans="1:6" ht="27.75">
      <c r="A52" s="197" t="s">
        <v>88</v>
      </c>
      <c r="B52" s="198">
        <v>0.3</v>
      </c>
      <c r="C52" s="198">
        <v>0.3</v>
      </c>
      <c r="D52" s="200">
        <f t="shared" si="0"/>
        <v>100</v>
      </c>
      <c r="E52" s="198">
        <v>0.3</v>
      </c>
      <c r="F52" s="210">
        <f t="shared" si="1"/>
        <v>100</v>
      </c>
    </row>
    <row r="53" spans="1:6" ht="13.5">
      <c r="A53" s="197" t="s">
        <v>91</v>
      </c>
      <c r="B53" s="198">
        <v>1.1</v>
      </c>
      <c r="C53" s="198">
        <v>1.4</v>
      </c>
      <c r="D53" s="200">
        <f t="shared" si="0"/>
        <v>127.27272727272725</v>
      </c>
      <c r="E53" s="198">
        <v>1.4</v>
      </c>
      <c r="F53" s="210">
        <f t="shared" si="1"/>
        <v>100</v>
      </c>
    </row>
    <row r="54" spans="1:6" ht="13.5">
      <c r="A54" s="197" t="s">
        <v>39</v>
      </c>
      <c r="B54" s="198">
        <f>B55+B56+B57</f>
        <v>1.2</v>
      </c>
      <c r="C54" s="198">
        <f>C55+C56+C57</f>
        <v>1.2</v>
      </c>
      <c r="D54" s="200">
        <f t="shared" si="0"/>
        <v>100</v>
      </c>
      <c r="E54" s="198">
        <f>E55+E56+E57</f>
        <v>1.2</v>
      </c>
      <c r="F54" s="210">
        <f t="shared" si="1"/>
        <v>100</v>
      </c>
    </row>
    <row r="55" spans="1:6" ht="13.5">
      <c r="A55" s="197" t="s">
        <v>87</v>
      </c>
      <c r="B55" s="198"/>
      <c r="C55" s="198"/>
      <c r="D55" s="200"/>
      <c r="E55" s="198"/>
      <c r="F55" s="210"/>
    </row>
    <row r="56" spans="1:6" ht="27.75">
      <c r="A56" s="197" t="s">
        <v>88</v>
      </c>
      <c r="B56" s="198">
        <v>0.7</v>
      </c>
      <c r="C56" s="198">
        <v>0.7</v>
      </c>
      <c r="D56" s="200">
        <f t="shared" si="0"/>
        <v>100</v>
      </c>
      <c r="E56" s="198">
        <v>0.7</v>
      </c>
      <c r="F56" s="210">
        <f t="shared" si="1"/>
        <v>100</v>
      </c>
    </row>
    <row r="57" spans="1:6" ht="13.5">
      <c r="A57" s="197" t="s">
        <v>91</v>
      </c>
      <c r="B57" s="198">
        <v>0.5</v>
      </c>
      <c r="C57" s="198">
        <v>0.5</v>
      </c>
      <c r="D57" s="200">
        <f t="shared" si="0"/>
        <v>100</v>
      </c>
      <c r="E57" s="198">
        <v>0.5</v>
      </c>
      <c r="F57" s="210">
        <f t="shared" si="1"/>
        <v>100</v>
      </c>
    </row>
    <row r="58" spans="1:6" ht="13.5">
      <c r="A58" s="197" t="s">
        <v>66</v>
      </c>
      <c r="B58" s="198">
        <f>B59+B60+B61</f>
        <v>0.1</v>
      </c>
      <c r="C58" s="198">
        <f>C59+C60+C61</f>
        <v>0.05</v>
      </c>
      <c r="D58" s="200">
        <f t="shared" si="0"/>
        <v>50</v>
      </c>
      <c r="E58" s="198">
        <f>E59+E60+E61</f>
        <v>0.1</v>
      </c>
      <c r="F58" s="210">
        <f t="shared" si="1"/>
        <v>200</v>
      </c>
    </row>
    <row r="59" spans="1:6" ht="13.5">
      <c r="A59" s="197" t="s">
        <v>87</v>
      </c>
      <c r="B59" s="198"/>
      <c r="C59" s="198"/>
      <c r="D59" s="200"/>
      <c r="E59" s="198"/>
      <c r="F59" s="210"/>
    </row>
    <row r="60" spans="1:6" ht="27.75">
      <c r="A60" s="197" t="s">
        <v>88</v>
      </c>
      <c r="B60" s="198"/>
      <c r="C60" s="198"/>
      <c r="D60" s="200"/>
      <c r="E60" s="198"/>
      <c r="F60" s="210"/>
    </row>
    <row r="61" spans="1:6" ht="13.5">
      <c r="A61" s="197" t="s">
        <v>91</v>
      </c>
      <c r="B61" s="198">
        <v>0.1</v>
      </c>
      <c r="C61" s="198">
        <v>0.05</v>
      </c>
      <c r="D61" s="200">
        <f t="shared" si="0"/>
        <v>50</v>
      </c>
      <c r="E61" s="198">
        <v>0.1</v>
      </c>
      <c r="F61" s="210">
        <f t="shared" si="1"/>
        <v>200</v>
      </c>
    </row>
    <row r="62" spans="1:6" ht="13.5">
      <c r="A62" s="197" t="s">
        <v>40</v>
      </c>
      <c r="B62" s="207">
        <v>1.8</v>
      </c>
      <c r="C62" s="198">
        <v>2.4</v>
      </c>
      <c r="D62" s="200">
        <f t="shared" si="0"/>
        <v>133.33333333333331</v>
      </c>
      <c r="E62" s="198">
        <v>2.4</v>
      </c>
      <c r="F62" s="210">
        <f t="shared" si="1"/>
        <v>100</v>
      </c>
    </row>
    <row r="63" spans="1:6" ht="13.5">
      <c r="A63" s="197" t="s">
        <v>87</v>
      </c>
      <c r="B63" s="207">
        <v>1.4</v>
      </c>
      <c r="C63" s="198">
        <f>C62-C64-C65</f>
        <v>2.1</v>
      </c>
      <c r="D63" s="200">
        <f t="shared" si="0"/>
        <v>150.00000000000003</v>
      </c>
      <c r="E63" s="198">
        <f>E62-E64-E65</f>
        <v>2.1</v>
      </c>
      <c r="F63" s="210">
        <f t="shared" si="1"/>
        <v>100</v>
      </c>
    </row>
    <row r="64" spans="1:6" ht="27.75">
      <c r="A64" s="197" t="s">
        <v>88</v>
      </c>
      <c r="B64" s="198">
        <f>B62-B63-B65</f>
        <v>0</v>
      </c>
      <c r="C64" s="198"/>
      <c r="D64" s="200"/>
      <c r="E64" s="198"/>
      <c r="F64" s="210"/>
    </row>
    <row r="65" spans="1:6" ht="13.5">
      <c r="A65" s="197" t="s">
        <v>91</v>
      </c>
      <c r="B65" s="208">
        <v>0.4</v>
      </c>
      <c r="C65" s="198">
        <v>0.3</v>
      </c>
      <c r="D65" s="200">
        <f t="shared" si="0"/>
        <v>74.99999999999999</v>
      </c>
      <c r="E65" s="198">
        <v>0.3</v>
      </c>
      <c r="F65" s="210">
        <f t="shared" si="1"/>
        <v>100</v>
      </c>
    </row>
    <row r="66" spans="1:6" ht="13.5">
      <c r="A66" s="197" t="s">
        <v>41</v>
      </c>
      <c r="B66" s="198">
        <v>2.3</v>
      </c>
      <c r="C66" s="198">
        <f>C67+C68+C69</f>
        <v>2.5</v>
      </c>
      <c r="D66" s="200">
        <f t="shared" si="0"/>
        <v>108.69565217391306</v>
      </c>
      <c r="E66" s="198">
        <f>E67+E69</f>
        <v>2.5</v>
      </c>
      <c r="F66" s="210">
        <f t="shared" si="1"/>
        <v>100</v>
      </c>
    </row>
    <row r="67" spans="1:6" ht="13.5">
      <c r="A67" s="197" t="s">
        <v>87</v>
      </c>
      <c r="B67" s="198">
        <v>1.89</v>
      </c>
      <c r="C67" s="198">
        <v>2</v>
      </c>
      <c r="D67" s="200">
        <f t="shared" si="0"/>
        <v>105.82010582010584</v>
      </c>
      <c r="E67" s="198">
        <v>2</v>
      </c>
      <c r="F67" s="210">
        <f t="shared" si="1"/>
        <v>100</v>
      </c>
    </row>
    <row r="68" spans="1:6" ht="27.75">
      <c r="A68" s="197" t="s">
        <v>88</v>
      </c>
      <c r="B68" s="198"/>
      <c r="C68" s="198"/>
      <c r="D68" s="200"/>
      <c r="E68" s="198"/>
      <c r="F68" s="210"/>
    </row>
    <row r="69" spans="1:6" ht="13.5">
      <c r="A69" s="197" t="s">
        <v>91</v>
      </c>
      <c r="B69" s="198">
        <v>0.411</v>
      </c>
      <c r="C69" s="198">
        <v>0.5</v>
      </c>
      <c r="D69" s="200">
        <f t="shared" si="0"/>
        <v>121.65450121654501</v>
      </c>
      <c r="E69" s="198">
        <v>0.5</v>
      </c>
      <c r="F69" s="210">
        <f t="shared" si="1"/>
        <v>100</v>
      </c>
    </row>
    <row r="70" spans="1:6" ht="13.5">
      <c r="A70" s="197" t="s">
        <v>42</v>
      </c>
      <c r="B70" s="198">
        <v>1.1</v>
      </c>
      <c r="C70" s="198">
        <v>1.1</v>
      </c>
      <c r="D70" s="200">
        <f t="shared" si="0"/>
        <v>100</v>
      </c>
      <c r="E70" s="198">
        <v>1.1</v>
      </c>
      <c r="F70" s="210">
        <f t="shared" si="1"/>
        <v>100</v>
      </c>
    </row>
    <row r="71" spans="1:6" ht="13.5">
      <c r="A71" s="197" t="s">
        <v>87</v>
      </c>
      <c r="B71" s="198"/>
      <c r="C71" s="198"/>
      <c r="D71" s="200"/>
      <c r="E71" s="198"/>
      <c r="F71" s="210"/>
    </row>
    <row r="72" spans="1:6" ht="27.75">
      <c r="A72" s="197" t="s">
        <v>88</v>
      </c>
      <c r="B72" s="198"/>
      <c r="C72" s="198"/>
      <c r="D72" s="200"/>
      <c r="E72" s="198"/>
      <c r="F72" s="210"/>
    </row>
    <row r="73" spans="1:6" ht="13.5">
      <c r="A73" s="197" t="s">
        <v>91</v>
      </c>
      <c r="B73" s="198">
        <v>1.1</v>
      </c>
      <c r="C73" s="198">
        <v>1.1</v>
      </c>
      <c r="D73" s="200">
        <f t="shared" si="0"/>
        <v>100</v>
      </c>
      <c r="E73" s="198">
        <v>1.2</v>
      </c>
      <c r="F73" s="210">
        <f t="shared" si="1"/>
        <v>109.09090909090908</v>
      </c>
    </row>
    <row r="74" spans="1:6" ht="27.75">
      <c r="A74" s="197" t="s">
        <v>67</v>
      </c>
      <c r="B74" s="198">
        <v>0</v>
      </c>
      <c r="C74" s="198">
        <v>0</v>
      </c>
      <c r="D74" s="200"/>
      <c r="E74" s="198">
        <v>0</v>
      </c>
      <c r="F74" s="210"/>
    </row>
    <row r="75" spans="1:6" ht="13.5">
      <c r="A75" s="197" t="s">
        <v>87</v>
      </c>
      <c r="B75" s="198"/>
      <c r="C75" s="198"/>
      <c r="D75" s="200"/>
      <c r="E75" s="198"/>
      <c r="F75" s="210"/>
    </row>
    <row r="76" spans="1:6" ht="27.75">
      <c r="A76" s="197" t="s">
        <v>88</v>
      </c>
      <c r="B76" s="198">
        <v>0</v>
      </c>
      <c r="C76" s="198">
        <v>0</v>
      </c>
      <c r="D76" s="200"/>
      <c r="E76" s="198">
        <v>0</v>
      </c>
      <c r="F76" s="210"/>
    </row>
    <row r="77" spans="1:6" ht="13.5">
      <c r="A77" s="197" t="s">
        <v>91</v>
      </c>
      <c r="B77" s="198"/>
      <c r="C77" s="198"/>
      <c r="D77" s="200"/>
      <c r="E77" s="198"/>
      <c r="F77" s="210"/>
    </row>
    <row r="78" spans="1:6" ht="13.5">
      <c r="A78" s="188" t="s">
        <v>85</v>
      </c>
      <c r="B78" s="198"/>
      <c r="C78" s="198"/>
      <c r="D78" s="200"/>
      <c r="E78" s="198"/>
      <c r="F78" s="210"/>
    </row>
    <row r="79" spans="1:6" ht="13.5">
      <c r="A79" s="197" t="s">
        <v>86</v>
      </c>
      <c r="B79" s="198">
        <f>B80+B81+B82</f>
        <v>870</v>
      </c>
      <c r="C79" s="198">
        <f>C80+C81+C82</f>
        <v>865</v>
      </c>
      <c r="D79" s="200">
        <f aca="true" t="shared" si="2" ref="D79:D139">C79/B79*100</f>
        <v>99.42528735632183</v>
      </c>
      <c r="E79" s="198">
        <f>E80+E81+E82</f>
        <v>875</v>
      </c>
      <c r="F79" s="210">
        <f aca="true" t="shared" si="3" ref="F79:F139">E79/C79*100</f>
        <v>101.15606936416187</v>
      </c>
    </row>
    <row r="80" spans="1:6" ht="13.5">
      <c r="A80" s="197" t="s">
        <v>87</v>
      </c>
      <c r="B80" s="198">
        <v>680</v>
      </c>
      <c r="C80" s="198">
        <v>680</v>
      </c>
      <c r="D80" s="200">
        <f t="shared" si="2"/>
        <v>100</v>
      </c>
      <c r="E80" s="198">
        <v>690</v>
      </c>
      <c r="F80" s="210">
        <f t="shared" si="3"/>
        <v>101.47058823529412</v>
      </c>
    </row>
    <row r="81" spans="1:6" ht="27.75">
      <c r="A81" s="197" t="s">
        <v>88</v>
      </c>
      <c r="B81" s="198"/>
      <c r="C81" s="198"/>
      <c r="D81" s="200"/>
      <c r="E81" s="198"/>
      <c r="F81" s="210"/>
    </row>
    <row r="82" spans="1:6" ht="13.5">
      <c r="A82" s="197" t="s">
        <v>91</v>
      </c>
      <c r="B82" s="198">
        <v>190</v>
      </c>
      <c r="C82" s="198">
        <v>185</v>
      </c>
      <c r="D82" s="200">
        <f t="shared" si="2"/>
        <v>97.36842105263158</v>
      </c>
      <c r="E82" s="198">
        <v>185</v>
      </c>
      <c r="F82" s="210">
        <f t="shared" si="3"/>
        <v>100</v>
      </c>
    </row>
    <row r="83" spans="1:6" ht="27.75">
      <c r="A83" s="197" t="s">
        <v>92</v>
      </c>
      <c r="B83" s="198">
        <f>B84+B85+B86</f>
        <v>320</v>
      </c>
      <c r="C83" s="198">
        <f>C84+C85+C86</f>
        <v>325</v>
      </c>
      <c r="D83" s="200">
        <f t="shared" si="2"/>
        <v>101.5625</v>
      </c>
      <c r="E83" s="198">
        <v>330</v>
      </c>
      <c r="F83" s="210">
        <f t="shared" si="3"/>
        <v>101.53846153846153</v>
      </c>
    </row>
    <row r="84" spans="1:6" ht="13.5">
      <c r="A84" s="197" t="s">
        <v>87</v>
      </c>
      <c r="B84" s="198">
        <v>260</v>
      </c>
      <c r="C84" s="198">
        <v>275</v>
      </c>
      <c r="D84" s="200">
        <f t="shared" si="2"/>
        <v>105.76923076923077</v>
      </c>
      <c r="E84" s="198">
        <f>E83-E85-E86</f>
        <v>280</v>
      </c>
      <c r="F84" s="210">
        <f t="shared" si="3"/>
        <v>101.81818181818181</v>
      </c>
    </row>
    <row r="85" spans="1:6" ht="27.75">
      <c r="A85" s="197" t="s">
        <v>88</v>
      </c>
      <c r="B85" s="198"/>
      <c r="C85" s="198"/>
      <c r="D85" s="200"/>
      <c r="E85" s="198"/>
      <c r="F85" s="210"/>
    </row>
    <row r="86" spans="1:6" ht="13.5">
      <c r="A86" s="197" t="s">
        <v>91</v>
      </c>
      <c r="B86" s="198">
        <v>60</v>
      </c>
      <c r="C86" s="198">
        <v>50</v>
      </c>
      <c r="D86" s="200">
        <f t="shared" si="2"/>
        <v>83.33333333333334</v>
      </c>
      <c r="E86" s="198">
        <v>50</v>
      </c>
      <c r="F86" s="210">
        <f t="shared" si="3"/>
        <v>100</v>
      </c>
    </row>
    <row r="87" spans="1:6" ht="13.5">
      <c r="A87" s="197" t="s">
        <v>93</v>
      </c>
      <c r="B87" s="198">
        <f>B88+B89+B90</f>
        <v>6470</v>
      </c>
      <c r="C87" s="198">
        <f>C88+C89+C90</f>
        <v>6665</v>
      </c>
      <c r="D87" s="200">
        <f t="shared" si="2"/>
        <v>103.01391035548686</v>
      </c>
      <c r="E87" s="198">
        <f>E88+E89+E90</f>
        <v>6772</v>
      </c>
      <c r="F87" s="210">
        <f t="shared" si="3"/>
        <v>101.60540135033757</v>
      </c>
    </row>
    <row r="88" spans="1:6" ht="13.5">
      <c r="A88" s="197" t="s">
        <v>87</v>
      </c>
      <c r="B88" s="198">
        <v>6000</v>
      </c>
      <c r="C88" s="198">
        <v>6200</v>
      </c>
      <c r="D88" s="200">
        <f t="shared" si="2"/>
        <v>103.33333333333334</v>
      </c>
      <c r="E88" s="198">
        <v>6300</v>
      </c>
      <c r="F88" s="210">
        <f t="shared" si="3"/>
        <v>101.61290322580645</v>
      </c>
    </row>
    <row r="89" spans="1:6" ht="27.75">
      <c r="A89" s="197" t="s">
        <v>88</v>
      </c>
      <c r="B89" s="198"/>
      <c r="C89" s="198"/>
      <c r="D89" s="200"/>
      <c r="E89" s="198"/>
      <c r="F89" s="210"/>
    </row>
    <row r="90" spans="1:6" ht="13.5">
      <c r="A90" s="197" t="s">
        <v>91</v>
      </c>
      <c r="B90" s="198">
        <v>470</v>
      </c>
      <c r="C90" s="198">
        <v>465</v>
      </c>
      <c r="D90" s="200">
        <f t="shared" si="2"/>
        <v>98.93617021276596</v>
      </c>
      <c r="E90" s="198">
        <v>472</v>
      </c>
      <c r="F90" s="210">
        <f t="shared" si="3"/>
        <v>101.50537634408603</v>
      </c>
    </row>
    <row r="91" spans="1:6" ht="13.5">
      <c r="A91" s="197" t="s">
        <v>94</v>
      </c>
      <c r="B91" s="198">
        <v>210</v>
      </c>
      <c r="C91" s="198">
        <v>220</v>
      </c>
      <c r="D91" s="200">
        <f t="shared" si="2"/>
        <v>104.76190476190477</v>
      </c>
      <c r="E91" s="198">
        <v>230</v>
      </c>
      <c r="F91" s="210">
        <f t="shared" si="3"/>
        <v>104.54545454545455</v>
      </c>
    </row>
    <row r="92" spans="1:7" ht="13.5">
      <c r="A92" s="197" t="s">
        <v>95</v>
      </c>
      <c r="B92" s="198">
        <v>12</v>
      </c>
      <c r="C92" s="198">
        <v>12</v>
      </c>
      <c r="D92" s="200">
        <f t="shared" si="2"/>
        <v>100</v>
      </c>
      <c r="E92" s="198">
        <v>12</v>
      </c>
      <c r="F92" s="210">
        <f t="shared" si="3"/>
        <v>100</v>
      </c>
      <c r="G92" s="125"/>
    </row>
    <row r="93" spans="1:7" ht="13.5">
      <c r="A93" s="197"/>
      <c r="B93" s="198"/>
      <c r="C93" s="198"/>
      <c r="D93" s="200"/>
      <c r="E93" s="198"/>
      <c r="F93" s="210"/>
      <c r="G93" s="125"/>
    </row>
    <row r="94" spans="1:7" ht="13.5">
      <c r="A94" s="199" t="s">
        <v>59</v>
      </c>
      <c r="B94" s="198">
        <v>600</v>
      </c>
      <c r="C94" s="198">
        <v>660</v>
      </c>
      <c r="D94" s="200">
        <f t="shared" si="2"/>
        <v>110.00000000000001</v>
      </c>
      <c r="E94" s="200">
        <v>710</v>
      </c>
      <c r="F94" s="210">
        <f t="shared" si="3"/>
        <v>107.57575757575756</v>
      </c>
      <c r="G94" s="125"/>
    </row>
    <row r="95" spans="1:7" ht="13.5">
      <c r="A95" s="199" t="s">
        <v>60</v>
      </c>
      <c r="B95" s="198">
        <v>600</v>
      </c>
      <c r="C95" s="198">
        <v>690</v>
      </c>
      <c r="D95" s="200">
        <f t="shared" si="2"/>
        <v>114.99999999999999</v>
      </c>
      <c r="E95" s="198">
        <v>790</v>
      </c>
      <c r="F95" s="210">
        <f t="shared" si="3"/>
        <v>114.4927536231884</v>
      </c>
      <c r="G95" s="125"/>
    </row>
    <row r="96" spans="1:7" ht="13.5">
      <c r="A96" s="199" t="s">
        <v>61</v>
      </c>
      <c r="B96" s="198">
        <v>5800</v>
      </c>
      <c r="C96" s="198">
        <v>6800</v>
      </c>
      <c r="D96" s="200">
        <f t="shared" si="2"/>
        <v>117.24137931034481</v>
      </c>
      <c r="E96" s="198">
        <v>7600</v>
      </c>
      <c r="F96" s="210">
        <f t="shared" si="3"/>
        <v>111.76470588235294</v>
      </c>
      <c r="G96" s="125"/>
    </row>
    <row r="97" spans="1:7" ht="42">
      <c r="A97" s="199" t="s">
        <v>62</v>
      </c>
      <c r="B97" s="198"/>
      <c r="C97" s="198"/>
      <c r="D97" s="200"/>
      <c r="E97" s="198"/>
      <c r="F97" s="210"/>
      <c r="G97" s="125"/>
    </row>
    <row r="98" spans="1:6" ht="27.75">
      <c r="A98" s="199" t="s">
        <v>63</v>
      </c>
      <c r="B98" s="198">
        <v>460</v>
      </c>
      <c r="C98" s="198">
        <v>500</v>
      </c>
      <c r="D98" s="200">
        <f t="shared" si="2"/>
        <v>108.69565217391303</v>
      </c>
      <c r="E98" s="198">
        <v>520</v>
      </c>
      <c r="F98" s="210">
        <f t="shared" si="3"/>
        <v>104</v>
      </c>
    </row>
    <row r="99" spans="1:6" ht="27.75">
      <c r="A99" s="199" t="s">
        <v>64</v>
      </c>
      <c r="B99" s="198">
        <v>19300</v>
      </c>
      <c r="C99" s="198">
        <v>30300</v>
      </c>
      <c r="D99" s="200">
        <f t="shared" si="2"/>
        <v>156.99481865284974</v>
      </c>
      <c r="E99" s="198">
        <v>34400</v>
      </c>
      <c r="F99" s="210">
        <f t="shared" si="3"/>
        <v>113.53135313531352</v>
      </c>
    </row>
    <row r="100" spans="1:6" ht="27.75">
      <c r="A100" s="199" t="s">
        <v>68</v>
      </c>
      <c r="B100" s="198"/>
      <c r="C100" s="198"/>
      <c r="D100" s="200"/>
      <c r="E100" s="198"/>
      <c r="F100" s="210"/>
    </row>
    <row r="101" spans="1:6" ht="13.5">
      <c r="A101" s="188" t="s">
        <v>7</v>
      </c>
      <c r="B101" s="198"/>
      <c r="C101" s="198"/>
      <c r="D101" s="200"/>
      <c r="E101" s="198"/>
      <c r="F101" s="210"/>
    </row>
    <row r="102" spans="1:6" ht="27.75">
      <c r="A102" s="197" t="s">
        <v>8</v>
      </c>
      <c r="B102" s="198">
        <v>0.103</v>
      </c>
      <c r="C102" s="198">
        <v>0.101</v>
      </c>
      <c r="D102" s="200">
        <f t="shared" si="2"/>
        <v>98.05825242718448</v>
      </c>
      <c r="E102" s="198">
        <v>0.101</v>
      </c>
      <c r="F102" s="210">
        <f t="shared" si="3"/>
        <v>100</v>
      </c>
    </row>
    <row r="103" spans="1:6" ht="13.5">
      <c r="A103" s="188" t="s">
        <v>9</v>
      </c>
      <c r="B103" s="198"/>
      <c r="C103" s="198"/>
      <c r="D103" s="200"/>
      <c r="E103" s="198"/>
      <c r="F103" s="210"/>
    </row>
    <row r="104" spans="1:6" ht="13.5">
      <c r="A104" s="197" t="s">
        <v>10</v>
      </c>
      <c r="B104" s="198">
        <v>0.3</v>
      </c>
      <c r="C104" s="198">
        <v>0.295</v>
      </c>
      <c r="D104" s="200">
        <f t="shared" si="2"/>
        <v>98.33333333333333</v>
      </c>
      <c r="E104" s="198">
        <v>0.302</v>
      </c>
      <c r="F104" s="210">
        <f t="shared" si="3"/>
        <v>102.37288135593221</v>
      </c>
    </row>
    <row r="105" spans="1:6" ht="13.5">
      <c r="A105" s="197" t="s">
        <v>11</v>
      </c>
      <c r="B105" s="198"/>
      <c r="C105" s="198"/>
      <c r="D105" s="200"/>
      <c r="E105" s="198"/>
      <c r="F105" s="210"/>
    </row>
    <row r="106" spans="1:6" ht="13.5">
      <c r="A106" s="197" t="s">
        <v>12</v>
      </c>
      <c r="B106" s="198"/>
      <c r="C106" s="198"/>
      <c r="D106" s="200"/>
      <c r="E106" s="198"/>
      <c r="F106" s="210"/>
    </row>
    <row r="107" spans="1:6" ht="13.5">
      <c r="A107" s="197" t="s">
        <v>13</v>
      </c>
      <c r="B107" s="198"/>
      <c r="C107" s="198"/>
      <c r="D107" s="200"/>
      <c r="E107" s="198"/>
      <c r="F107" s="210"/>
    </row>
    <row r="108" spans="1:6" ht="13.5">
      <c r="A108" s="188" t="s">
        <v>14</v>
      </c>
      <c r="B108" s="198"/>
      <c r="C108" s="198"/>
      <c r="D108" s="200"/>
      <c r="E108" s="198"/>
      <c r="F108" s="210"/>
    </row>
    <row r="109" spans="1:6" ht="13.5">
      <c r="A109" s="197" t="s">
        <v>12</v>
      </c>
      <c r="B109" s="198"/>
      <c r="C109" s="198"/>
      <c r="D109" s="200"/>
      <c r="E109" s="198"/>
      <c r="F109" s="210"/>
    </row>
    <row r="110" spans="1:6" ht="13.5">
      <c r="A110" s="197" t="s">
        <v>13</v>
      </c>
      <c r="B110" s="198"/>
      <c r="C110" s="198"/>
      <c r="D110" s="200"/>
      <c r="E110" s="198"/>
      <c r="F110" s="210"/>
    </row>
    <row r="111" spans="1:6" ht="42">
      <c r="A111" s="197" t="s">
        <v>15</v>
      </c>
      <c r="B111" s="198"/>
      <c r="C111" s="198"/>
      <c r="D111" s="200"/>
      <c r="E111" s="198"/>
      <c r="F111" s="210"/>
    </row>
    <row r="112" spans="1:6" ht="13.5">
      <c r="A112" s="188" t="s">
        <v>16</v>
      </c>
      <c r="B112" s="198"/>
      <c r="C112" s="198"/>
      <c r="D112" s="200"/>
      <c r="E112" s="198"/>
      <c r="F112" s="210"/>
    </row>
    <row r="113" spans="1:6" ht="27.75">
      <c r="A113" s="197" t="s">
        <v>17</v>
      </c>
      <c r="B113" s="198">
        <v>1.1854</v>
      </c>
      <c r="C113" s="198">
        <v>0.75</v>
      </c>
      <c r="D113" s="200">
        <f t="shared" si="2"/>
        <v>63.26978235194871</v>
      </c>
      <c r="E113" s="198">
        <v>0.8</v>
      </c>
      <c r="F113" s="210">
        <f t="shared" si="3"/>
        <v>106.66666666666667</v>
      </c>
    </row>
    <row r="114" spans="1:6" ht="27.75">
      <c r="A114" s="197" t="s">
        <v>18</v>
      </c>
      <c r="B114" s="198">
        <v>1.1854</v>
      </c>
      <c r="C114" s="198">
        <v>0.75</v>
      </c>
      <c r="D114" s="200">
        <f t="shared" si="2"/>
        <v>63.26978235194871</v>
      </c>
      <c r="E114" s="198">
        <v>0.8</v>
      </c>
      <c r="F114" s="210">
        <f t="shared" si="3"/>
        <v>106.66666666666667</v>
      </c>
    </row>
    <row r="115" spans="1:6" ht="13.5">
      <c r="A115" s="197" t="s">
        <v>19</v>
      </c>
      <c r="B115" s="198"/>
      <c r="C115" s="198"/>
      <c r="D115" s="200"/>
      <c r="E115" s="198"/>
      <c r="F115" s="210"/>
    </row>
    <row r="116" spans="1:6" ht="13.5">
      <c r="A116" s="197" t="s">
        <v>20</v>
      </c>
      <c r="B116" s="198"/>
      <c r="C116" s="198"/>
      <c r="D116" s="200"/>
      <c r="E116" s="198"/>
      <c r="F116" s="210"/>
    </row>
    <row r="117" spans="1:6" ht="27.75">
      <c r="A117" s="197" t="s">
        <v>21</v>
      </c>
      <c r="B117" s="198"/>
      <c r="C117" s="198"/>
      <c r="D117" s="200"/>
      <c r="E117" s="198"/>
      <c r="F117" s="210"/>
    </row>
    <row r="118" spans="1:6" ht="27.75">
      <c r="A118" s="197" t="s">
        <v>22</v>
      </c>
      <c r="B118" s="198">
        <v>23.2</v>
      </c>
      <c r="C118" s="198">
        <v>23.5</v>
      </c>
      <c r="D118" s="200">
        <f t="shared" si="2"/>
        <v>101.29310344827587</v>
      </c>
      <c r="E118" s="198">
        <v>23.71</v>
      </c>
      <c r="F118" s="210">
        <f t="shared" si="3"/>
        <v>100.8936170212766</v>
      </c>
    </row>
    <row r="119" spans="1:6" ht="27.75">
      <c r="A119" s="188" t="s">
        <v>23</v>
      </c>
      <c r="B119" s="198"/>
      <c r="C119" s="198"/>
      <c r="D119" s="200"/>
      <c r="E119" s="198"/>
      <c r="F119" s="210"/>
    </row>
    <row r="120" spans="1:6" ht="13.5">
      <c r="A120" s="197" t="s">
        <v>32</v>
      </c>
      <c r="B120" s="198">
        <v>0</v>
      </c>
      <c r="C120" s="198">
        <v>0</v>
      </c>
      <c r="D120" s="200"/>
      <c r="E120" s="198">
        <v>0</v>
      </c>
      <c r="F120" s="210"/>
    </row>
    <row r="121" spans="1:6" ht="13.5">
      <c r="A121" s="197" t="s">
        <v>98</v>
      </c>
      <c r="B121" s="198">
        <v>0</v>
      </c>
      <c r="C121" s="198">
        <v>0</v>
      </c>
      <c r="D121" s="200"/>
      <c r="E121" s="198">
        <v>0</v>
      </c>
      <c r="F121" s="210"/>
    </row>
    <row r="122" spans="1:6" ht="27.75">
      <c r="A122" s="197" t="s">
        <v>43</v>
      </c>
      <c r="B122" s="198">
        <v>14.9</v>
      </c>
      <c r="C122" s="198">
        <v>14.9</v>
      </c>
      <c r="D122" s="200">
        <f t="shared" si="2"/>
        <v>100</v>
      </c>
      <c r="E122" s="198">
        <v>14.9</v>
      </c>
      <c r="F122" s="210">
        <f t="shared" si="3"/>
        <v>100</v>
      </c>
    </row>
    <row r="123" spans="1:6" ht="13.5">
      <c r="A123" s="197" t="s">
        <v>33</v>
      </c>
      <c r="B123" s="198">
        <v>0.7</v>
      </c>
      <c r="C123" s="198">
        <v>0.7</v>
      </c>
      <c r="D123" s="200">
        <f t="shared" si="2"/>
        <v>100</v>
      </c>
      <c r="E123" s="198">
        <v>0.7</v>
      </c>
      <c r="F123" s="210">
        <f t="shared" si="3"/>
        <v>100</v>
      </c>
    </row>
    <row r="124" spans="1:6" ht="13.5">
      <c r="A124" s="197" t="s">
        <v>34</v>
      </c>
      <c r="B124" s="198">
        <v>3</v>
      </c>
      <c r="C124" s="198">
        <v>3</v>
      </c>
      <c r="D124" s="200">
        <f t="shared" si="2"/>
        <v>100</v>
      </c>
      <c r="E124" s="198">
        <v>3</v>
      </c>
      <c r="F124" s="210">
        <f t="shared" si="3"/>
        <v>100</v>
      </c>
    </row>
    <row r="125" spans="1:6" ht="27.75">
      <c r="A125" s="197" t="s">
        <v>44</v>
      </c>
      <c r="B125" s="198">
        <v>0</v>
      </c>
      <c r="C125" s="198">
        <v>0</v>
      </c>
      <c r="D125" s="200"/>
      <c r="E125" s="198">
        <v>0</v>
      </c>
      <c r="F125" s="210" t="e">
        <f t="shared" si="3"/>
        <v>#DIV/0!</v>
      </c>
    </row>
    <row r="126" spans="1:6" ht="27.75">
      <c r="A126" s="197" t="s">
        <v>24</v>
      </c>
      <c r="B126" s="200">
        <v>520</v>
      </c>
      <c r="C126" s="198">
        <v>526.3</v>
      </c>
      <c r="D126" s="200">
        <f t="shared" si="2"/>
        <v>101.21153846153845</v>
      </c>
      <c r="E126" s="200">
        <v>520</v>
      </c>
      <c r="F126" s="210">
        <f t="shared" si="3"/>
        <v>98.80296408892268</v>
      </c>
    </row>
    <row r="127" spans="1:6" ht="27.75">
      <c r="A127" s="197" t="s">
        <v>97</v>
      </c>
      <c r="B127" s="198">
        <v>130</v>
      </c>
      <c r="C127" s="198">
        <v>130</v>
      </c>
      <c r="D127" s="200">
        <f t="shared" si="2"/>
        <v>100</v>
      </c>
      <c r="E127" s="198">
        <v>130</v>
      </c>
      <c r="F127" s="210">
        <f t="shared" si="3"/>
        <v>100</v>
      </c>
    </row>
    <row r="128" spans="1:6" ht="27.75">
      <c r="A128" s="197" t="s">
        <v>82</v>
      </c>
      <c r="B128" s="198">
        <v>2936</v>
      </c>
      <c r="C128" s="198">
        <v>2936</v>
      </c>
      <c r="D128" s="200">
        <f t="shared" si="2"/>
        <v>100</v>
      </c>
      <c r="E128" s="198">
        <v>3000</v>
      </c>
      <c r="F128" s="210">
        <f t="shared" si="3"/>
        <v>102.17983651226159</v>
      </c>
    </row>
    <row r="129" spans="1:6" ht="13.5">
      <c r="A129" s="197" t="s">
        <v>99</v>
      </c>
      <c r="B129" s="198">
        <v>26</v>
      </c>
      <c r="C129" s="198">
        <v>28.8</v>
      </c>
      <c r="D129" s="200">
        <f t="shared" si="2"/>
        <v>110.76923076923077</v>
      </c>
      <c r="E129" s="198">
        <v>31.2</v>
      </c>
      <c r="F129" s="210">
        <f t="shared" si="3"/>
        <v>108.33333333333333</v>
      </c>
    </row>
    <row r="130" spans="1:6" ht="27.75">
      <c r="A130" s="188" t="s">
        <v>35</v>
      </c>
      <c r="B130" s="198">
        <f>B131+B132+B133+B134</f>
        <v>58</v>
      </c>
      <c r="C130" s="198">
        <f>C131+C132+C133+C134</f>
        <v>58</v>
      </c>
      <c r="D130" s="200">
        <f t="shared" si="2"/>
        <v>100</v>
      </c>
      <c r="E130" s="198">
        <f>E131+E132+E133+E134</f>
        <v>59</v>
      </c>
      <c r="F130" s="210">
        <f t="shared" si="3"/>
        <v>101.72413793103448</v>
      </c>
    </row>
    <row r="131" spans="1:6" ht="27.75">
      <c r="A131" s="197" t="s">
        <v>70</v>
      </c>
      <c r="B131" s="198">
        <v>1</v>
      </c>
      <c r="C131" s="198">
        <v>1</v>
      </c>
      <c r="D131" s="200">
        <f t="shared" si="2"/>
        <v>100</v>
      </c>
      <c r="E131" s="198">
        <v>1</v>
      </c>
      <c r="F131" s="210">
        <f t="shared" si="3"/>
        <v>100</v>
      </c>
    </row>
    <row r="132" spans="1:6" ht="27.75">
      <c r="A132" s="197" t="s">
        <v>71</v>
      </c>
      <c r="B132" s="198">
        <v>14</v>
      </c>
      <c r="C132" s="198">
        <v>14</v>
      </c>
      <c r="D132" s="200">
        <f t="shared" si="2"/>
        <v>100</v>
      </c>
      <c r="E132" s="198">
        <v>14</v>
      </c>
      <c r="F132" s="210">
        <f t="shared" si="3"/>
        <v>100</v>
      </c>
    </row>
    <row r="133" spans="1:6" ht="27.75">
      <c r="A133" s="197" t="s">
        <v>72</v>
      </c>
      <c r="B133" s="198">
        <v>5</v>
      </c>
      <c r="C133" s="198">
        <v>5</v>
      </c>
      <c r="D133" s="200">
        <f t="shared" si="2"/>
        <v>100</v>
      </c>
      <c r="E133" s="198">
        <v>6</v>
      </c>
      <c r="F133" s="210">
        <f t="shared" si="3"/>
        <v>120</v>
      </c>
    </row>
    <row r="134" spans="1:6" ht="13.5">
      <c r="A134" s="197" t="s">
        <v>69</v>
      </c>
      <c r="B134" s="198">
        <v>38</v>
      </c>
      <c r="C134" s="198">
        <v>38</v>
      </c>
      <c r="D134" s="200">
        <f t="shared" si="2"/>
        <v>100</v>
      </c>
      <c r="E134" s="198">
        <v>38</v>
      </c>
      <c r="F134" s="210">
        <f t="shared" si="3"/>
        <v>100</v>
      </c>
    </row>
    <row r="135" spans="1:6" ht="13.5">
      <c r="A135" s="188" t="s">
        <v>73</v>
      </c>
      <c r="B135" s="198"/>
      <c r="C135" s="198"/>
      <c r="D135" s="200"/>
      <c r="E135" s="198"/>
      <c r="F135" s="210"/>
    </row>
    <row r="136" spans="1:6" ht="13.5">
      <c r="A136" s="197" t="s">
        <v>74</v>
      </c>
      <c r="B136" s="198">
        <v>7</v>
      </c>
      <c r="C136" s="198">
        <v>7</v>
      </c>
      <c r="D136" s="200">
        <f t="shared" si="2"/>
        <v>100</v>
      </c>
      <c r="E136" s="198">
        <v>7</v>
      </c>
      <c r="F136" s="210">
        <f t="shared" si="3"/>
        <v>100</v>
      </c>
    </row>
    <row r="137" spans="1:6" ht="13.5">
      <c r="A137" s="197" t="s">
        <v>75</v>
      </c>
      <c r="B137" s="198">
        <v>32</v>
      </c>
      <c r="C137" s="198">
        <v>32</v>
      </c>
      <c r="D137" s="200">
        <f t="shared" si="2"/>
        <v>100</v>
      </c>
      <c r="E137" s="198">
        <v>32</v>
      </c>
      <c r="F137" s="210">
        <f t="shared" si="3"/>
        <v>100</v>
      </c>
    </row>
    <row r="138" spans="1:6" ht="13.5">
      <c r="A138" s="197" t="s">
        <v>76</v>
      </c>
      <c r="B138" s="198"/>
      <c r="C138" s="198"/>
      <c r="D138" s="200"/>
      <c r="E138" s="198"/>
      <c r="F138" s="210"/>
    </row>
    <row r="139" spans="1:6" ht="27.75">
      <c r="A139" s="197" t="s">
        <v>80</v>
      </c>
      <c r="B139" s="198">
        <v>23</v>
      </c>
      <c r="C139" s="198">
        <v>23</v>
      </c>
      <c r="D139" s="200">
        <f t="shared" si="2"/>
        <v>100</v>
      </c>
      <c r="E139" s="198">
        <v>23</v>
      </c>
      <c r="F139" s="210">
        <f t="shared" si="3"/>
        <v>100</v>
      </c>
    </row>
    <row r="140" spans="1:6" ht="13.5">
      <c r="A140" s="197" t="s">
        <v>77</v>
      </c>
      <c r="B140" s="198">
        <v>19.2</v>
      </c>
      <c r="C140" s="198">
        <v>19.2</v>
      </c>
      <c r="D140" s="200">
        <f>C140/B140*100</f>
        <v>100</v>
      </c>
      <c r="E140" s="198">
        <v>19.2</v>
      </c>
      <c r="F140" s="210">
        <f>E140/C140*100</f>
        <v>100</v>
      </c>
    </row>
    <row r="141" spans="1:6" ht="27.75">
      <c r="A141" s="197" t="s">
        <v>78</v>
      </c>
      <c r="B141" s="198">
        <v>79</v>
      </c>
      <c r="C141" s="198">
        <v>79</v>
      </c>
      <c r="D141" s="200">
        <f>C141/B141*100</f>
        <v>100</v>
      </c>
      <c r="E141" s="198">
        <v>79</v>
      </c>
      <c r="F141" s="210">
        <f>E141/C141*100</f>
        <v>100</v>
      </c>
    </row>
    <row r="142" spans="1:6" ht="27.75">
      <c r="A142" s="197" t="s">
        <v>83</v>
      </c>
      <c r="B142" s="198">
        <v>76.4</v>
      </c>
      <c r="C142" s="198">
        <v>76.4</v>
      </c>
      <c r="D142" s="200">
        <f>C142/B142*100</f>
        <v>100</v>
      </c>
      <c r="E142" s="198">
        <v>76.4</v>
      </c>
      <c r="F142" s="210">
        <f>E142/C142*100</f>
        <v>100</v>
      </c>
    </row>
    <row r="143" spans="1:6" ht="27.75">
      <c r="A143" s="197" t="s">
        <v>84</v>
      </c>
      <c r="B143" s="198">
        <v>149.8</v>
      </c>
      <c r="C143" s="198">
        <v>149.8</v>
      </c>
      <c r="D143" s="200">
        <f>C143/B143*100</f>
        <v>100</v>
      </c>
      <c r="E143" s="198">
        <v>150</v>
      </c>
      <c r="F143" s="210">
        <f>E143/C143*100</f>
        <v>100.13351134846462</v>
      </c>
    </row>
    <row r="144" spans="1:6" ht="13.5">
      <c r="A144" s="188" t="s">
        <v>79</v>
      </c>
      <c r="B144" s="198"/>
      <c r="C144" s="198"/>
      <c r="D144" s="200"/>
      <c r="E144" s="198"/>
      <c r="F144" s="210"/>
    </row>
    <row r="145" spans="1:6" ht="42" thickBot="1">
      <c r="A145" s="212" t="s">
        <v>81</v>
      </c>
      <c r="B145" s="213"/>
      <c r="C145" s="213"/>
      <c r="D145" s="214"/>
      <c r="E145" s="213"/>
      <c r="F145" s="215"/>
    </row>
    <row r="146" ht="12.75">
      <c r="B146" s="44"/>
    </row>
    <row r="147" spans="1:6" ht="13.5">
      <c r="A147" s="25" t="s">
        <v>156</v>
      </c>
      <c r="B147" s="25"/>
      <c r="C147" s="25"/>
      <c r="D147" s="317" t="s">
        <v>157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0" customWidth="1"/>
  </cols>
  <sheetData>
    <row r="1" spans="1:6" ht="13.5">
      <c r="A1" s="1"/>
      <c r="B1" s="321" t="s">
        <v>143</v>
      </c>
      <c r="C1" s="321"/>
      <c r="D1" s="321"/>
      <c r="E1" s="321"/>
      <c r="F1" s="321"/>
    </row>
    <row r="2" spans="1:6" ht="13.5">
      <c r="A2" s="1"/>
      <c r="B2" s="321" t="s">
        <v>158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6" ht="13.5">
      <c r="A6" s="1"/>
      <c r="B6" s="321" t="s">
        <v>147</v>
      </c>
      <c r="C6" s="321"/>
      <c r="D6" s="321"/>
      <c r="E6" s="321"/>
      <c r="F6" s="321"/>
    </row>
    <row r="7" spans="1:6" ht="12">
      <c r="A7" s="316" t="s">
        <v>159</v>
      </c>
      <c r="B7" s="316"/>
      <c r="C7" s="316"/>
      <c r="D7" s="316"/>
      <c r="E7" s="316"/>
      <c r="F7" s="316"/>
    </row>
    <row r="8" spans="1:6" ht="18.75" customHeight="1">
      <c r="A8" s="316"/>
      <c r="B8" s="316"/>
      <c r="C8" s="316"/>
      <c r="D8" s="316"/>
      <c r="E8" s="316"/>
      <c r="F8" s="316"/>
    </row>
    <row r="9" spans="1:6" ht="12.75">
      <c r="A9" s="2"/>
      <c r="B9" s="2"/>
      <c r="C9" s="2"/>
      <c r="D9" s="2"/>
      <c r="E9" s="2"/>
      <c r="F9" s="2"/>
    </row>
    <row r="10" spans="1:6" ht="12.75">
      <c r="A10" s="325" t="s">
        <v>0</v>
      </c>
      <c r="B10" s="193" t="s">
        <v>49</v>
      </c>
      <c r="C10" s="193" t="s">
        <v>50</v>
      </c>
      <c r="D10" s="326" t="s">
        <v>141</v>
      </c>
      <c r="E10" s="242" t="s">
        <v>51</v>
      </c>
      <c r="F10" s="326" t="s">
        <v>142</v>
      </c>
    </row>
    <row r="11" spans="1:6" ht="12.75">
      <c r="A11" s="325"/>
      <c r="B11" s="193" t="s">
        <v>1</v>
      </c>
      <c r="C11" s="193" t="s">
        <v>25</v>
      </c>
      <c r="D11" s="326"/>
      <c r="E11" s="193" t="s">
        <v>26</v>
      </c>
      <c r="F11" s="326"/>
    </row>
    <row r="12" spans="1:6" ht="27.75">
      <c r="A12" s="239" t="s">
        <v>47</v>
      </c>
      <c r="B12" s="226">
        <v>7.681</v>
      </c>
      <c r="C12" s="226">
        <v>7.676</v>
      </c>
      <c r="D12" s="233">
        <f>C12/B12*100</f>
        <v>99.93490430933473</v>
      </c>
      <c r="E12" s="226">
        <v>7.679</v>
      </c>
      <c r="F12" s="233">
        <f>E12/C12*100</f>
        <v>100.03908285565399</v>
      </c>
    </row>
    <row r="13" spans="1:6" ht="27.75">
      <c r="A13" s="239" t="s">
        <v>54</v>
      </c>
      <c r="B13" s="226">
        <v>4.896</v>
      </c>
      <c r="C13" s="226">
        <v>5.528</v>
      </c>
      <c r="D13" s="233">
        <f aca="true" t="shared" si="0" ref="D13:D76">C13/B13*100</f>
        <v>112.90849673202614</v>
      </c>
      <c r="E13" s="226">
        <v>6.262</v>
      </c>
      <c r="F13" s="233">
        <f aca="true" t="shared" si="1" ref="F13:F76">E13/C13*100</f>
        <v>113.27785817655571</v>
      </c>
    </row>
    <row r="14" spans="1:6" ht="27.75">
      <c r="A14" s="239" t="s">
        <v>52</v>
      </c>
      <c r="B14" s="230">
        <v>3.942</v>
      </c>
      <c r="C14" s="230">
        <v>3.956</v>
      </c>
      <c r="D14" s="233">
        <f t="shared" si="0"/>
        <v>100.35514967021817</v>
      </c>
      <c r="E14" s="230">
        <v>3.953</v>
      </c>
      <c r="F14" s="233">
        <f t="shared" si="1"/>
        <v>99.9241658240647</v>
      </c>
    </row>
    <row r="15" spans="1:6" ht="13.5">
      <c r="A15" s="239" t="s">
        <v>48</v>
      </c>
      <c r="B15" s="230">
        <v>1.173</v>
      </c>
      <c r="C15" s="230">
        <v>1.18</v>
      </c>
      <c r="D15" s="233">
        <f t="shared" si="0"/>
        <v>100.59676044330774</v>
      </c>
      <c r="E15" s="230">
        <v>1.197</v>
      </c>
      <c r="F15" s="233">
        <f t="shared" si="1"/>
        <v>101.4406779661017</v>
      </c>
    </row>
    <row r="16" spans="1:6" ht="27.75">
      <c r="A16" s="239" t="s">
        <v>53</v>
      </c>
      <c r="B16" s="226">
        <v>9.2253</v>
      </c>
      <c r="C16" s="230">
        <v>10.092</v>
      </c>
      <c r="D16" s="233">
        <f t="shared" si="0"/>
        <v>109.39481642873403</v>
      </c>
      <c r="E16" s="230">
        <v>10.95</v>
      </c>
      <c r="F16" s="233">
        <f t="shared" si="1"/>
        <v>108.50178359096311</v>
      </c>
    </row>
    <row r="17" spans="1:6" ht="27.75">
      <c r="A17" s="239" t="s">
        <v>65</v>
      </c>
      <c r="B17" s="226">
        <v>3.15</v>
      </c>
      <c r="C17" s="226">
        <v>3.15</v>
      </c>
      <c r="D17" s="233">
        <f t="shared" si="0"/>
        <v>100</v>
      </c>
      <c r="E17" s="226">
        <v>3.15</v>
      </c>
      <c r="F17" s="233">
        <f t="shared" si="1"/>
        <v>100</v>
      </c>
    </row>
    <row r="18" spans="1:6" ht="27.75">
      <c r="A18" s="240" t="s">
        <v>45</v>
      </c>
      <c r="B18" s="233">
        <v>4.7</v>
      </c>
      <c r="C18" s="226">
        <v>4.85</v>
      </c>
      <c r="D18" s="233">
        <f t="shared" si="0"/>
        <v>103.19148936170212</v>
      </c>
      <c r="E18" s="226">
        <v>5.29</v>
      </c>
      <c r="F18" s="233">
        <f t="shared" si="1"/>
        <v>109.07216494845362</v>
      </c>
    </row>
    <row r="19" spans="1:6" ht="42">
      <c r="A19" s="239" t="s">
        <v>46</v>
      </c>
      <c r="B19" s="234">
        <v>0.79</v>
      </c>
      <c r="C19" s="234">
        <v>0.76</v>
      </c>
      <c r="D19" s="233">
        <f t="shared" si="0"/>
        <v>96.20253164556962</v>
      </c>
      <c r="E19" s="234">
        <v>0.73</v>
      </c>
      <c r="F19" s="233">
        <f t="shared" si="1"/>
        <v>96.05263157894737</v>
      </c>
    </row>
    <row r="20" spans="1:6" ht="13.5">
      <c r="A20" s="239" t="s">
        <v>27</v>
      </c>
      <c r="B20" s="226">
        <v>42400</v>
      </c>
      <c r="C20" s="226">
        <v>50000</v>
      </c>
      <c r="D20" s="233">
        <f t="shared" si="0"/>
        <v>117.9245283018868</v>
      </c>
      <c r="E20" s="226">
        <v>54600</v>
      </c>
      <c r="F20" s="233">
        <f t="shared" si="1"/>
        <v>109.2</v>
      </c>
    </row>
    <row r="21" spans="1:6" ht="13.5">
      <c r="A21" s="239" t="s">
        <v>55</v>
      </c>
      <c r="B21" s="226"/>
      <c r="C21" s="226"/>
      <c r="D21" s="233"/>
      <c r="E21" s="226"/>
      <c r="F21" s="233"/>
    </row>
    <row r="22" spans="1:6" ht="13.5">
      <c r="A22" s="239" t="s">
        <v>56</v>
      </c>
      <c r="B22" s="226"/>
      <c r="C22" s="226"/>
      <c r="D22" s="233"/>
      <c r="E22" s="226"/>
      <c r="F22" s="233"/>
    </row>
    <row r="23" spans="1:6" ht="13.5">
      <c r="A23" s="239" t="s">
        <v>57</v>
      </c>
      <c r="B23" s="226">
        <v>195750</v>
      </c>
      <c r="C23" s="226">
        <v>170833</v>
      </c>
      <c r="D23" s="233">
        <f t="shared" si="0"/>
        <v>87.27100893997446</v>
      </c>
      <c r="E23" s="226">
        <v>188100</v>
      </c>
      <c r="F23" s="233">
        <f t="shared" si="1"/>
        <v>110.10753191713545</v>
      </c>
    </row>
    <row r="24" spans="1:6" ht="13.5">
      <c r="A24" s="241" t="s">
        <v>29</v>
      </c>
      <c r="B24" s="233">
        <v>158300</v>
      </c>
      <c r="C24" s="226">
        <v>180437.5</v>
      </c>
      <c r="D24" s="233">
        <f t="shared" si="0"/>
        <v>113.98452305748579</v>
      </c>
      <c r="E24" s="226">
        <v>201027.5</v>
      </c>
      <c r="F24" s="233">
        <f t="shared" si="1"/>
        <v>111.41115344648425</v>
      </c>
    </row>
    <row r="25" spans="1:6" ht="13.5">
      <c r="A25" s="241" t="s">
        <v>30</v>
      </c>
      <c r="B25" s="226">
        <v>31618.3</v>
      </c>
      <c r="C25" s="226">
        <v>33728.5</v>
      </c>
      <c r="D25" s="233">
        <f t="shared" si="0"/>
        <v>106.673983104721</v>
      </c>
      <c r="E25" s="226">
        <v>36729.3</v>
      </c>
      <c r="F25" s="233">
        <f t="shared" si="1"/>
        <v>108.89692693123027</v>
      </c>
    </row>
    <row r="26" spans="1:6" ht="27.75">
      <c r="A26" s="240" t="s">
        <v>31</v>
      </c>
      <c r="B26" s="230">
        <v>8.474</v>
      </c>
      <c r="C26" s="226">
        <v>8.9</v>
      </c>
      <c r="D26" s="233">
        <f t="shared" si="0"/>
        <v>105.0271418456455</v>
      </c>
      <c r="E26" s="226">
        <v>9.345</v>
      </c>
      <c r="F26" s="233">
        <f t="shared" si="1"/>
        <v>105</v>
      </c>
    </row>
    <row r="27" spans="1:6" ht="27.75">
      <c r="A27" s="225" t="s">
        <v>36</v>
      </c>
      <c r="B27" s="226"/>
      <c r="C27" s="226"/>
      <c r="D27" s="233"/>
      <c r="E27" s="226"/>
      <c r="F27" s="233"/>
    </row>
    <row r="28" spans="1:6" ht="27.75">
      <c r="A28" s="236" t="s">
        <v>117</v>
      </c>
      <c r="B28" s="226">
        <v>1.8</v>
      </c>
      <c r="C28" s="226">
        <v>2.7</v>
      </c>
      <c r="D28" s="233">
        <f t="shared" si="0"/>
        <v>150</v>
      </c>
      <c r="E28" s="233">
        <v>3</v>
      </c>
      <c r="F28" s="233">
        <f t="shared" si="1"/>
        <v>111.1111111111111</v>
      </c>
    </row>
    <row r="29" spans="1:6" ht="13.5">
      <c r="A29" s="236" t="s">
        <v>127</v>
      </c>
      <c r="B29" s="226">
        <v>69.6</v>
      </c>
      <c r="C29" s="226">
        <v>88.2</v>
      </c>
      <c r="D29" s="233">
        <f t="shared" si="0"/>
        <v>126.72413793103449</v>
      </c>
      <c r="E29" s="226">
        <v>98.8</v>
      </c>
      <c r="F29" s="233">
        <f t="shared" si="1"/>
        <v>112.01814058956916</v>
      </c>
    </row>
    <row r="30" spans="1:6" ht="13.5">
      <c r="A30" s="236" t="s">
        <v>118</v>
      </c>
      <c r="B30" s="226"/>
      <c r="C30" s="226"/>
      <c r="D30" s="233"/>
      <c r="E30" s="226"/>
      <c r="F30" s="233"/>
    </row>
    <row r="31" spans="1:6" ht="13.5">
      <c r="A31" s="236" t="s">
        <v>119</v>
      </c>
      <c r="B31" s="226"/>
      <c r="C31" s="226"/>
      <c r="D31" s="233"/>
      <c r="E31" s="226"/>
      <c r="F31" s="233"/>
    </row>
    <row r="32" spans="1:6" ht="13.5">
      <c r="A32" s="236" t="s">
        <v>120</v>
      </c>
      <c r="B32" s="226"/>
      <c r="C32" s="226"/>
      <c r="D32" s="233"/>
      <c r="E32" s="226"/>
      <c r="F32" s="233"/>
    </row>
    <row r="33" spans="1:6" ht="13.5">
      <c r="A33" s="236" t="s">
        <v>121</v>
      </c>
      <c r="B33" s="226"/>
      <c r="C33" s="226"/>
      <c r="D33" s="233"/>
      <c r="E33" s="226"/>
      <c r="F33" s="233"/>
    </row>
    <row r="34" spans="1:6" ht="13.5">
      <c r="A34" s="236" t="s">
        <v>122</v>
      </c>
      <c r="B34" s="226"/>
      <c r="C34" s="226"/>
      <c r="D34" s="233"/>
      <c r="E34" s="226"/>
      <c r="F34" s="233"/>
    </row>
    <row r="35" spans="1:6" ht="13.5">
      <c r="A35" s="236" t="s">
        <v>123</v>
      </c>
      <c r="B35" s="226">
        <v>409</v>
      </c>
      <c r="C35" s="226">
        <v>310</v>
      </c>
      <c r="D35" s="233">
        <f t="shared" si="0"/>
        <v>75.79462102689487</v>
      </c>
      <c r="E35" s="226">
        <v>325</v>
      </c>
      <c r="F35" s="233">
        <f t="shared" si="1"/>
        <v>104.83870967741935</v>
      </c>
    </row>
    <row r="36" spans="1:6" ht="13.5">
      <c r="A36" s="236" t="s">
        <v>124</v>
      </c>
      <c r="B36" s="226">
        <v>1.5</v>
      </c>
      <c r="C36" s="226">
        <v>0</v>
      </c>
      <c r="D36" s="233"/>
      <c r="E36" s="226">
        <v>0</v>
      </c>
      <c r="F36" s="233"/>
    </row>
    <row r="37" spans="1:6" ht="13.5">
      <c r="A37" s="236" t="s">
        <v>125</v>
      </c>
      <c r="B37" s="226"/>
      <c r="C37" s="226"/>
      <c r="D37" s="233"/>
      <c r="E37" s="226"/>
      <c r="F37" s="233"/>
    </row>
    <row r="38" spans="1:6" ht="13.5">
      <c r="A38" s="236" t="s">
        <v>126</v>
      </c>
      <c r="B38" s="226"/>
      <c r="C38" s="226"/>
      <c r="D38" s="233"/>
      <c r="E38" s="226"/>
      <c r="F38" s="233"/>
    </row>
    <row r="39" spans="1:6" ht="27.75">
      <c r="A39" s="239" t="s">
        <v>58</v>
      </c>
      <c r="B39" s="220">
        <f>B40+B41+B42</f>
        <v>491.70000000000005</v>
      </c>
      <c r="C39" s="220">
        <f>C40+C41+C42</f>
        <v>514</v>
      </c>
      <c r="D39" s="233">
        <f t="shared" si="0"/>
        <v>104.53528574333943</v>
      </c>
      <c r="E39" s="220">
        <f>E40+E41+E42</f>
        <v>535</v>
      </c>
      <c r="F39" s="233">
        <f t="shared" si="1"/>
        <v>104.08560311284047</v>
      </c>
    </row>
    <row r="40" spans="1:6" ht="13.5">
      <c r="A40" s="239" t="s">
        <v>87</v>
      </c>
      <c r="B40" s="220">
        <v>348.3</v>
      </c>
      <c r="C40" s="220">
        <v>370</v>
      </c>
      <c r="D40" s="233">
        <f t="shared" si="0"/>
        <v>106.23026126902096</v>
      </c>
      <c r="E40" s="220">
        <v>385</v>
      </c>
      <c r="F40" s="233">
        <f t="shared" si="1"/>
        <v>104.05405405405406</v>
      </c>
    </row>
    <row r="41" spans="1:6" ht="27.75">
      <c r="A41" s="239" t="s">
        <v>88</v>
      </c>
      <c r="B41" s="226">
        <v>38</v>
      </c>
      <c r="C41" s="226">
        <v>38</v>
      </c>
      <c r="D41" s="233">
        <f t="shared" si="0"/>
        <v>100</v>
      </c>
      <c r="E41" s="226">
        <v>40</v>
      </c>
      <c r="F41" s="233">
        <f t="shared" si="1"/>
        <v>105.26315789473684</v>
      </c>
    </row>
    <row r="42" spans="1:6" ht="13.5">
      <c r="A42" s="239" t="s">
        <v>89</v>
      </c>
      <c r="B42" s="220">
        <v>105.4</v>
      </c>
      <c r="C42" s="220">
        <v>106</v>
      </c>
      <c r="D42" s="233">
        <f t="shared" si="0"/>
        <v>100.56925996204933</v>
      </c>
      <c r="E42" s="220">
        <v>110</v>
      </c>
      <c r="F42" s="233">
        <f t="shared" si="1"/>
        <v>103.77358490566037</v>
      </c>
    </row>
    <row r="43" spans="1:6" ht="27.75">
      <c r="A43" s="225" t="s">
        <v>2</v>
      </c>
      <c r="B43" s="226"/>
      <c r="C43" s="226"/>
      <c r="D43" s="233"/>
      <c r="E43" s="226"/>
      <c r="F43" s="233"/>
    </row>
    <row r="44" spans="1:6" ht="13.5">
      <c r="A44" s="239" t="s">
        <v>90</v>
      </c>
      <c r="B44" s="226">
        <v>24</v>
      </c>
      <c r="C44" s="226">
        <v>25</v>
      </c>
      <c r="D44" s="233">
        <f t="shared" si="0"/>
        <v>104.16666666666667</v>
      </c>
      <c r="E44" s="226">
        <v>25</v>
      </c>
      <c r="F44" s="233">
        <f t="shared" si="1"/>
        <v>100</v>
      </c>
    </row>
    <row r="45" spans="1:6" ht="13.5">
      <c r="A45" s="239" t="s">
        <v>3</v>
      </c>
      <c r="B45" s="226"/>
      <c r="C45" s="226"/>
      <c r="D45" s="233"/>
      <c r="E45" s="226"/>
      <c r="F45" s="233"/>
    </row>
    <row r="46" spans="1:6" ht="13.5">
      <c r="A46" s="239" t="s">
        <v>4</v>
      </c>
      <c r="B46" s="226">
        <v>0.3</v>
      </c>
      <c r="C46" s="226">
        <v>0.3</v>
      </c>
      <c r="D46" s="233">
        <f t="shared" si="0"/>
        <v>100</v>
      </c>
      <c r="E46" s="226">
        <v>0.3</v>
      </c>
      <c r="F46" s="233">
        <f t="shared" si="1"/>
        <v>100</v>
      </c>
    </row>
    <row r="47" spans="1:6" ht="13.5">
      <c r="A47" s="239" t="s">
        <v>5</v>
      </c>
      <c r="B47" s="226">
        <v>2.4</v>
      </c>
      <c r="C47" s="226">
        <v>2.4</v>
      </c>
      <c r="D47" s="233">
        <f t="shared" si="0"/>
        <v>100</v>
      </c>
      <c r="E47" s="226">
        <v>2.4</v>
      </c>
      <c r="F47" s="233">
        <f t="shared" si="1"/>
        <v>100</v>
      </c>
    </row>
    <row r="48" spans="1:6" ht="13.5">
      <c r="A48" s="239" t="s">
        <v>6</v>
      </c>
      <c r="B48" s="226">
        <v>20</v>
      </c>
      <c r="C48" s="226">
        <v>20</v>
      </c>
      <c r="D48" s="233">
        <f t="shared" si="0"/>
        <v>100</v>
      </c>
      <c r="E48" s="226">
        <v>20</v>
      </c>
      <c r="F48" s="233">
        <f t="shared" si="1"/>
        <v>100</v>
      </c>
    </row>
    <row r="49" spans="1:6" ht="13.5">
      <c r="A49" s="239" t="s">
        <v>28</v>
      </c>
      <c r="B49" s="226">
        <v>2.3</v>
      </c>
      <c r="C49" s="226">
        <v>1.8</v>
      </c>
      <c r="D49" s="233">
        <f t="shared" si="0"/>
        <v>78.26086956521739</v>
      </c>
      <c r="E49" s="226">
        <v>2.3</v>
      </c>
      <c r="F49" s="233">
        <f t="shared" si="1"/>
        <v>127.77777777777777</v>
      </c>
    </row>
    <row r="50" spans="1:6" ht="13.5">
      <c r="A50" s="239" t="s">
        <v>38</v>
      </c>
      <c r="B50" s="226">
        <f>B51+B52+B53</f>
        <v>1.8</v>
      </c>
      <c r="C50" s="226">
        <f>C51+C52+C53</f>
        <v>1.8</v>
      </c>
      <c r="D50" s="233">
        <f t="shared" si="0"/>
        <v>100</v>
      </c>
      <c r="E50" s="226">
        <v>1.8</v>
      </c>
      <c r="F50" s="233">
        <f t="shared" si="1"/>
        <v>100</v>
      </c>
    </row>
    <row r="51" spans="1:6" ht="13.5">
      <c r="A51" s="239" t="s">
        <v>87</v>
      </c>
      <c r="B51" s="226">
        <v>0.2</v>
      </c>
      <c r="C51" s="226">
        <v>0.2</v>
      </c>
      <c r="D51" s="233">
        <f t="shared" si="0"/>
        <v>100</v>
      </c>
      <c r="E51" s="226">
        <v>0.2</v>
      </c>
      <c r="F51" s="233">
        <f t="shared" si="1"/>
        <v>100</v>
      </c>
    </row>
    <row r="52" spans="1:6" ht="27.75">
      <c r="A52" s="239" t="s">
        <v>88</v>
      </c>
      <c r="B52" s="226"/>
      <c r="C52" s="226"/>
      <c r="D52" s="233"/>
      <c r="E52" s="226"/>
      <c r="F52" s="233"/>
    </row>
    <row r="53" spans="1:6" ht="13.5">
      <c r="A53" s="239" t="s">
        <v>91</v>
      </c>
      <c r="B53" s="226">
        <v>1.6</v>
      </c>
      <c r="C53" s="226">
        <v>1.6</v>
      </c>
      <c r="D53" s="233">
        <f t="shared" si="0"/>
        <v>100</v>
      </c>
      <c r="E53" s="226">
        <f>E50-E51-E52</f>
        <v>1.6</v>
      </c>
      <c r="F53" s="233">
        <f t="shared" si="1"/>
        <v>100</v>
      </c>
    </row>
    <row r="54" spans="1:6" ht="13.5">
      <c r="A54" s="239" t="s">
        <v>39</v>
      </c>
      <c r="B54" s="226">
        <f>B55+B56+B57</f>
        <v>1</v>
      </c>
      <c r="C54" s="226">
        <f>C55+C56+C57</f>
        <v>1.1</v>
      </c>
      <c r="D54" s="233">
        <f t="shared" si="0"/>
        <v>110.00000000000001</v>
      </c>
      <c r="E54" s="226">
        <f>E55+E56+E57</f>
        <v>1.1</v>
      </c>
      <c r="F54" s="233">
        <f t="shared" si="1"/>
        <v>100</v>
      </c>
    </row>
    <row r="55" spans="1:6" ht="13.5">
      <c r="A55" s="239" t="s">
        <v>87</v>
      </c>
      <c r="B55" s="226">
        <v>0.4</v>
      </c>
      <c r="C55" s="226">
        <v>0.5</v>
      </c>
      <c r="D55" s="233">
        <f t="shared" si="0"/>
        <v>125</v>
      </c>
      <c r="E55" s="226">
        <v>0.5</v>
      </c>
      <c r="F55" s="233">
        <f t="shared" si="1"/>
        <v>100</v>
      </c>
    </row>
    <row r="56" spans="1:6" ht="27.75">
      <c r="A56" s="239" t="s">
        <v>88</v>
      </c>
      <c r="B56" s="226"/>
      <c r="C56" s="226"/>
      <c r="D56" s="233"/>
      <c r="E56" s="226"/>
      <c r="F56" s="233"/>
    </row>
    <row r="57" spans="1:6" ht="13.5">
      <c r="A57" s="239" t="s">
        <v>91</v>
      </c>
      <c r="B57" s="226">
        <v>0.6</v>
      </c>
      <c r="C57" s="226">
        <v>0.6</v>
      </c>
      <c r="D57" s="233">
        <f t="shared" si="0"/>
        <v>100</v>
      </c>
      <c r="E57" s="226">
        <v>0.6</v>
      </c>
      <c r="F57" s="233">
        <f t="shared" si="1"/>
        <v>100</v>
      </c>
    </row>
    <row r="58" spans="1:6" ht="13.5">
      <c r="A58" s="239" t="s">
        <v>66</v>
      </c>
      <c r="B58" s="226">
        <f>B59+B60+B61</f>
        <v>0.1</v>
      </c>
      <c r="C58" s="226">
        <f>C59+C60+C61</f>
        <v>0.1</v>
      </c>
      <c r="D58" s="233">
        <f t="shared" si="0"/>
        <v>100</v>
      </c>
      <c r="E58" s="226">
        <f>E59+E60+E61</f>
        <v>0.1</v>
      </c>
      <c r="F58" s="233">
        <f t="shared" si="1"/>
        <v>100</v>
      </c>
    </row>
    <row r="59" spans="1:6" ht="13.5">
      <c r="A59" s="239" t="s">
        <v>87</v>
      </c>
      <c r="B59" s="226"/>
      <c r="C59" s="226"/>
      <c r="D59" s="233"/>
      <c r="E59" s="226"/>
      <c r="F59" s="233"/>
    </row>
    <row r="60" spans="1:6" ht="27.75">
      <c r="A60" s="239" t="s">
        <v>88</v>
      </c>
      <c r="B60" s="226"/>
      <c r="C60" s="226"/>
      <c r="D60" s="233"/>
      <c r="E60" s="226"/>
      <c r="F60" s="233"/>
    </row>
    <row r="61" spans="1:6" ht="13.5">
      <c r="A61" s="239" t="s">
        <v>91</v>
      </c>
      <c r="B61" s="226">
        <v>0.1</v>
      </c>
      <c r="C61" s="226">
        <v>0.1</v>
      </c>
      <c r="D61" s="233">
        <f t="shared" si="0"/>
        <v>100</v>
      </c>
      <c r="E61" s="226">
        <v>0.1</v>
      </c>
      <c r="F61" s="233">
        <f t="shared" si="1"/>
        <v>100</v>
      </c>
    </row>
    <row r="62" spans="1:6" ht="13.5">
      <c r="A62" s="239" t="s">
        <v>40</v>
      </c>
      <c r="B62" s="237">
        <v>1.4</v>
      </c>
      <c r="C62" s="226">
        <v>2.5</v>
      </c>
      <c r="D62" s="233">
        <f t="shared" si="0"/>
        <v>178.57142857142858</v>
      </c>
      <c r="E62" s="226">
        <v>2.5</v>
      </c>
      <c r="F62" s="233">
        <f t="shared" si="1"/>
        <v>100</v>
      </c>
    </row>
    <row r="63" spans="1:6" ht="13.5">
      <c r="A63" s="239" t="s">
        <v>87</v>
      </c>
      <c r="B63" s="237">
        <v>1.05</v>
      </c>
      <c r="C63" s="226">
        <f>C62-C64-C65</f>
        <v>2.2</v>
      </c>
      <c r="D63" s="233">
        <f t="shared" si="0"/>
        <v>209.52380952380955</v>
      </c>
      <c r="E63" s="226">
        <f>E62-E64-E65</f>
        <v>2.2</v>
      </c>
      <c r="F63" s="233">
        <f t="shared" si="1"/>
        <v>100</v>
      </c>
    </row>
    <row r="64" spans="1:6" ht="27.75">
      <c r="A64" s="239" t="s">
        <v>88</v>
      </c>
      <c r="B64" s="226">
        <f>B62-B63-B65</f>
        <v>0</v>
      </c>
      <c r="C64" s="226"/>
      <c r="D64" s="233"/>
      <c r="E64" s="226"/>
      <c r="F64" s="233"/>
    </row>
    <row r="65" spans="1:6" ht="13.5">
      <c r="A65" s="239" t="s">
        <v>91</v>
      </c>
      <c r="B65" s="238">
        <v>0.35</v>
      </c>
      <c r="C65" s="226">
        <v>0.3</v>
      </c>
      <c r="D65" s="233">
        <f t="shared" si="0"/>
        <v>85.71428571428572</v>
      </c>
      <c r="E65" s="226">
        <v>0.3</v>
      </c>
      <c r="F65" s="233">
        <f t="shared" si="1"/>
        <v>100</v>
      </c>
    </row>
    <row r="66" spans="1:6" ht="13.5">
      <c r="A66" s="239" t="s">
        <v>41</v>
      </c>
      <c r="B66" s="226">
        <v>3</v>
      </c>
      <c r="C66" s="226">
        <f>C67+C68+C69</f>
        <v>2.7</v>
      </c>
      <c r="D66" s="233">
        <f t="shared" si="0"/>
        <v>90</v>
      </c>
      <c r="E66" s="226">
        <f>E67+E69</f>
        <v>2.7</v>
      </c>
      <c r="F66" s="233">
        <f t="shared" si="1"/>
        <v>100</v>
      </c>
    </row>
    <row r="67" spans="1:6" ht="13.5">
      <c r="A67" s="239" t="s">
        <v>87</v>
      </c>
      <c r="B67" s="226">
        <f>B66-B68-B69</f>
        <v>2.3</v>
      </c>
      <c r="C67" s="226">
        <v>2</v>
      </c>
      <c r="D67" s="233">
        <f t="shared" si="0"/>
        <v>86.95652173913044</v>
      </c>
      <c r="E67" s="226">
        <v>2</v>
      </c>
      <c r="F67" s="233">
        <f t="shared" si="1"/>
        <v>100</v>
      </c>
    </row>
    <row r="68" spans="1:6" ht="27.75">
      <c r="A68" s="239" t="s">
        <v>88</v>
      </c>
      <c r="B68" s="226"/>
      <c r="C68" s="226"/>
      <c r="D68" s="233"/>
      <c r="E68" s="226"/>
      <c r="F68" s="233"/>
    </row>
    <row r="69" spans="1:6" ht="13.5">
      <c r="A69" s="239" t="s">
        <v>91</v>
      </c>
      <c r="B69" s="226">
        <v>0.7</v>
      </c>
      <c r="C69" s="226">
        <v>0.7</v>
      </c>
      <c r="D69" s="233">
        <f t="shared" si="0"/>
        <v>100</v>
      </c>
      <c r="E69" s="226">
        <v>0.7</v>
      </c>
      <c r="F69" s="233">
        <f t="shared" si="1"/>
        <v>100</v>
      </c>
    </row>
    <row r="70" spans="1:6" ht="13.5">
      <c r="A70" s="239" t="s">
        <v>42</v>
      </c>
      <c r="B70" s="226">
        <v>1.2</v>
      </c>
      <c r="C70" s="226">
        <v>1.2</v>
      </c>
      <c r="D70" s="233">
        <f t="shared" si="0"/>
        <v>100</v>
      </c>
      <c r="E70" s="226">
        <v>1.2</v>
      </c>
      <c r="F70" s="233">
        <f t="shared" si="1"/>
        <v>100</v>
      </c>
    </row>
    <row r="71" spans="1:6" ht="13.5">
      <c r="A71" s="239" t="s">
        <v>87</v>
      </c>
      <c r="B71" s="226"/>
      <c r="C71" s="226"/>
      <c r="D71" s="233"/>
      <c r="E71" s="226"/>
      <c r="F71" s="233"/>
    </row>
    <row r="72" spans="1:6" ht="27.75">
      <c r="A72" s="239" t="s">
        <v>88</v>
      </c>
      <c r="B72" s="226"/>
      <c r="C72" s="226"/>
      <c r="D72" s="233"/>
      <c r="E72" s="226"/>
      <c r="F72" s="233"/>
    </row>
    <row r="73" spans="1:6" ht="13.5">
      <c r="A73" s="239" t="s">
        <v>91</v>
      </c>
      <c r="B73" s="226">
        <v>1.2</v>
      </c>
      <c r="C73" s="226">
        <v>1.2</v>
      </c>
      <c r="D73" s="233">
        <f t="shared" si="0"/>
        <v>100</v>
      </c>
      <c r="E73" s="226">
        <v>1.2</v>
      </c>
      <c r="F73" s="233">
        <f t="shared" si="1"/>
        <v>100</v>
      </c>
    </row>
    <row r="74" spans="1:6" ht="27.75">
      <c r="A74" s="239" t="s">
        <v>67</v>
      </c>
      <c r="B74" s="226">
        <v>0.00061</v>
      </c>
      <c r="C74" s="226">
        <v>0.00027</v>
      </c>
      <c r="D74" s="233">
        <f t="shared" si="0"/>
        <v>44.26229508196722</v>
      </c>
      <c r="E74" s="226">
        <v>0.00027</v>
      </c>
      <c r="F74" s="233">
        <f t="shared" si="1"/>
        <v>100</v>
      </c>
    </row>
    <row r="75" spans="1:6" ht="13.5">
      <c r="A75" s="239" t="s">
        <v>87</v>
      </c>
      <c r="B75" s="226"/>
      <c r="C75" s="226"/>
      <c r="D75" s="233"/>
      <c r="E75" s="226"/>
      <c r="F75" s="233"/>
    </row>
    <row r="76" spans="1:6" ht="27.75">
      <c r="A76" s="239" t="s">
        <v>88</v>
      </c>
      <c r="B76" s="226">
        <v>0.00061</v>
      </c>
      <c r="C76" s="226">
        <v>0.00027</v>
      </c>
      <c r="D76" s="233">
        <f t="shared" si="0"/>
        <v>44.26229508196722</v>
      </c>
      <c r="E76" s="226">
        <v>0.00027</v>
      </c>
      <c r="F76" s="233">
        <f t="shared" si="1"/>
        <v>100</v>
      </c>
    </row>
    <row r="77" spans="1:6" ht="13.5">
      <c r="A77" s="239" t="s">
        <v>91</v>
      </c>
      <c r="B77" s="226"/>
      <c r="C77" s="226"/>
      <c r="D77" s="233"/>
      <c r="E77" s="226"/>
      <c r="F77" s="233"/>
    </row>
    <row r="78" spans="1:6" ht="27.75">
      <c r="A78" s="225" t="s">
        <v>85</v>
      </c>
      <c r="B78" s="226"/>
      <c r="C78" s="226"/>
      <c r="D78" s="233"/>
      <c r="E78" s="226"/>
      <c r="F78" s="233"/>
    </row>
    <row r="79" spans="1:6" ht="13.5">
      <c r="A79" s="239" t="s">
        <v>86</v>
      </c>
      <c r="B79" s="226">
        <f>B80+B81+B82</f>
        <v>2305</v>
      </c>
      <c r="C79" s="226">
        <f>C80+C81+C82</f>
        <v>2302</v>
      </c>
      <c r="D79" s="233">
        <f aca="true" t="shared" si="2" ref="D79:D139">C79/B79*100</f>
        <v>99.86984815618221</v>
      </c>
      <c r="E79" s="226">
        <f>E80+E81+E82</f>
        <v>2313</v>
      </c>
      <c r="F79" s="233">
        <f aca="true" t="shared" si="3" ref="F79:F139">E79/C79*100</f>
        <v>100.47784535186794</v>
      </c>
    </row>
    <row r="80" spans="1:6" ht="13.5">
      <c r="A80" s="239" t="s">
        <v>87</v>
      </c>
      <c r="B80" s="226">
        <v>2210</v>
      </c>
      <c r="C80" s="226">
        <v>2210</v>
      </c>
      <c r="D80" s="233">
        <f t="shared" si="2"/>
        <v>100</v>
      </c>
      <c r="E80" s="226">
        <v>2220</v>
      </c>
      <c r="F80" s="233">
        <f t="shared" si="3"/>
        <v>100.4524886877828</v>
      </c>
    </row>
    <row r="81" spans="1:6" ht="27.75">
      <c r="A81" s="239" t="s">
        <v>88</v>
      </c>
      <c r="B81" s="226"/>
      <c r="C81" s="226"/>
      <c r="D81" s="233"/>
      <c r="E81" s="226"/>
      <c r="F81" s="233"/>
    </row>
    <row r="82" spans="1:6" ht="13.5">
      <c r="A82" s="239" t="s">
        <v>91</v>
      </c>
      <c r="B82" s="226">
        <v>95</v>
      </c>
      <c r="C82" s="226">
        <v>92</v>
      </c>
      <c r="D82" s="233">
        <f t="shared" si="2"/>
        <v>96.84210526315789</v>
      </c>
      <c r="E82" s="226">
        <v>93</v>
      </c>
      <c r="F82" s="233">
        <f t="shared" si="3"/>
        <v>101.08695652173914</v>
      </c>
    </row>
    <row r="83" spans="1:6" ht="27.75">
      <c r="A83" s="239" t="s">
        <v>92</v>
      </c>
      <c r="B83" s="226">
        <f>B84+B85+B86</f>
        <v>950</v>
      </c>
      <c r="C83" s="226">
        <f>C84+C85+C86</f>
        <v>965</v>
      </c>
      <c r="D83" s="233">
        <f t="shared" si="2"/>
        <v>101.57894736842105</v>
      </c>
      <c r="E83" s="226">
        <v>970</v>
      </c>
      <c r="F83" s="233">
        <f t="shared" si="3"/>
        <v>100.51813471502591</v>
      </c>
    </row>
    <row r="84" spans="1:6" ht="13.5">
      <c r="A84" s="239" t="s">
        <v>87</v>
      </c>
      <c r="B84" s="226">
        <v>900</v>
      </c>
      <c r="C84" s="226">
        <v>920</v>
      </c>
      <c r="D84" s="233">
        <f t="shared" si="2"/>
        <v>102.22222222222221</v>
      </c>
      <c r="E84" s="226">
        <f>E83-E85-E86</f>
        <v>925</v>
      </c>
      <c r="F84" s="233">
        <f t="shared" si="3"/>
        <v>100.54347826086956</v>
      </c>
    </row>
    <row r="85" spans="1:6" ht="27.75">
      <c r="A85" s="239" t="s">
        <v>88</v>
      </c>
      <c r="B85" s="226"/>
      <c r="C85" s="226"/>
      <c r="D85" s="233"/>
      <c r="E85" s="226"/>
      <c r="F85" s="233"/>
    </row>
    <row r="86" spans="1:6" ht="13.5">
      <c r="A86" s="239" t="s">
        <v>91</v>
      </c>
      <c r="B86" s="226">
        <v>50</v>
      </c>
      <c r="C86" s="226">
        <v>45</v>
      </c>
      <c r="D86" s="233">
        <f t="shared" si="2"/>
        <v>90</v>
      </c>
      <c r="E86" s="226">
        <v>45</v>
      </c>
      <c r="F86" s="233">
        <f t="shared" si="3"/>
        <v>100</v>
      </c>
    </row>
    <row r="87" spans="1:6" ht="13.5">
      <c r="A87" s="239" t="s">
        <v>93</v>
      </c>
      <c r="B87" s="226">
        <f>B88+B89+B90</f>
        <v>3620</v>
      </c>
      <c r="C87" s="226">
        <f>C88+C89+C90</f>
        <v>3665</v>
      </c>
      <c r="D87" s="233">
        <f t="shared" si="2"/>
        <v>101.24309392265194</v>
      </c>
      <c r="E87" s="226">
        <f>E88+E89+E90</f>
        <v>3768</v>
      </c>
      <c r="F87" s="233">
        <f t="shared" si="3"/>
        <v>102.81036834924966</v>
      </c>
    </row>
    <row r="88" spans="1:6" ht="13.5">
      <c r="A88" s="239" t="s">
        <v>87</v>
      </c>
      <c r="B88" s="226">
        <v>3250</v>
      </c>
      <c r="C88" s="226">
        <v>3300</v>
      </c>
      <c r="D88" s="233">
        <f t="shared" si="2"/>
        <v>101.53846153846153</v>
      </c>
      <c r="E88" s="226">
        <v>3400</v>
      </c>
      <c r="F88" s="233">
        <f t="shared" si="3"/>
        <v>103.03030303030303</v>
      </c>
    </row>
    <row r="89" spans="1:6" ht="27.75">
      <c r="A89" s="239" t="s">
        <v>88</v>
      </c>
      <c r="B89" s="226"/>
      <c r="C89" s="226"/>
      <c r="D89" s="233"/>
      <c r="E89" s="226"/>
      <c r="F89" s="233"/>
    </row>
    <row r="90" spans="1:6" ht="13.5">
      <c r="A90" s="239" t="s">
        <v>91</v>
      </c>
      <c r="B90" s="226">
        <v>370</v>
      </c>
      <c r="C90" s="226">
        <v>365</v>
      </c>
      <c r="D90" s="233">
        <f t="shared" si="2"/>
        <v>98.64864864864865</v>
      </c>
      <c r="E90" s="226">
        <v>368</v>
      </c>
      <c r="F90" s="233">
        <f t="shared" si="3"/>
        <v>100.82191780821918</v>
      </c>
    </row>
    <row r="91" spans="1:6" ht="13.5">
      <c r="A91" s="239" t="s">
        <v>94</v>
      </c>
      <c r="B91" s="226">
        <v>100</v>
      </c>
      <c r="C91" s="226">
        <v>110</v>
      </c>
      <c r="D91" s="233">
        <f t="shared" si="2"/>
        <v>110.00000000000001</v>
      </c>
      <c r="E91" s="226">
        <v>120</v>
      </c>
      <c r="F91" s="233">
        <f t="shared" si="3"/>
        <v>109.09090909090908</v>
      </c>
    </row>
    <row r="92" spans="1:6" ht="13.5">
      <c r="A92" s="239" t="s">
        <v>95</v>
      </c>
      <c r="B92" s="226">
        <v>9</v>
      </c>
      <c r="C92" s="226">
        <v>9</v>
      </c>
      <c r="D92" s="233">
        <f t="shared" si="2"/>
        <v>100</v>
      </c>
      <c r="E92" s="226">
        <v>9</v>
      </c>
      <c r="F92" s="233">
        <f t="shared" si="3"/>
        <v>100</v>
      </c>
    </row>
    <row r="93" spans="1:6" ht="13.5">
      <c r="A93" s="239"/>
      <c r="B93" s="226"/>
      <c r="C93" s="226"/>
      <c r="D93" s="233"/>
      <c r="E93" s="226"/>
      <c r="F93" s="233"/>
    </row>
    <row r="94" spans="1:6" ht="13.5">
      <c r="A94" s="240" t="s">
        <v>59</v>
      </c>
      <c r="B94" s="226">
        <v>9100</v>
      </c>
      <c r="C94" s="226">
        <v>10050</v>
      </c>
      <c r="D94" s="233">
        <f t="shared" si="2"/>
        <v>110.43956043956045</v>
      </c>
      <c r="E94" s="226">
        <v>10780</v>
      </c>
      <c r="F94" s="233">
        <f t="shared" si="3"/>
        <v>107.2636815920398</v>
      </c>
    </row>
    <row r="95" spans="1:6" ht="13.5">
      <c r="A95" s="240" t="s">
        <v>60</v>
      </c>
      <c r="B95" s="226">
        <v>4200</v>
      </c>
      <c r="C95" s="226">
        <v>4840</v>
      </c>
      <c r="D95" s="233">
        <f t="shared" si="2"/>
        <v>115.23809523809523</v>
      </c>
      <c r="E95" s="226">
        <v>5520</v>
      </c>
      <c r="F95" s="233">
        <f t="shared" si="3"/>
        <v>114.0495867768595</v>
      </c>
    </row>
    <row r="96" spans="1:6" ht="13.5">
      <c r="A96" s="240" t="s">
        <v>61</v>
      </c>
      <c r="B96" s="226">
        <v>13000</v>
      </c>
      <c r="C96" s="226">
        <v>15230</v>
      </c>
      <c r="D96" s="233">
        <f t="shared" si="2"/>
        <v>117.15384615384616</v>
      </c>
      <c r="E96" s="226">
        <v>17100</v>
      </c>
      <c r="F96" s="233">
        <f t="shared" si="3"/>
        <v>112.27839789888378</v>
      </c>
    </row>
    <row r="97" spans="1:6" ht="42">
      <c r="A97" s="240" t="s">
        <v>62</v>
      </c>
      <c r="B97" s="226"/>
      <c r="C97" s="226"/>
      <c r="D97" s="233"/>
      <c r="E97" s="226"/>
      <c r="F97" s="233"/>
    </row>
    <row r="98" spans="1:6" ht="27.75">
      <c r="A98" s="240" t="s">
        <v>63</v>
      </c>
      <c r="B98" s="226">
        <v>2100</v>
      </c>
      <c r="C98" s="226">
        <v>2300</v>
      </c>
      <c r="D98" s="233">
        <f t="shared" si="2"/>
        <v>109.52380952380953</v>
      </c>
      <c r="E98" s="226">
        <v>2500</v>
      </c>
      <c r="F98" s="233">
        <f t="shared" si="3"/>
        <v>108.69565217391303</v>
      </c>
    </row>
    <row r="99" spans="1:6" ht="27.75">
      <c r="A99" s="240" t="s">
        <v>64</v>
      </c>
      <c r="B99" s="226">
        <v>41400</v>
      </c>
      <c r="C99" s="226">
        <v>36200</v>
      </c>
      <c r="D99" s="233">
        <f t="shared" si="2"/>
        <v>87.43961352657004</v>
      </c>
      <c r="E99" s="226">
        <v>41100</v>
      </c>
      <c r="F99" s="233">
        <f t="shared" si="3"/>
        <v>113.53591160220995</v>
      </c>
    </row>
    <row r="100" spans="1:6" ht="27.75">
      <c r="A100" s="240" t="s">
        <v>68</v>
      </c>
      <c r="B100" s="226">
        <v>700</v>
      </c>
      <c r="C100" s="226">
        <v>552.3</v>
      </c>
      <c r="D100" s="233">
        <f t="shared" si="2"/>
        <v>78.89999999999999</v>
      </c>
      <c r="E100" s="226">
        <v>603.7</v>
      </c>
      <c r="F100" s="233">
        <f t="shared" si="3"/>
        <v>109.30653630273403</v>
      </c>
    </row>
    <row r="101" spans="1:6" ht="13.5">
      <c r="A101" s="225" t="s">
        <v>7</v>
      </c>
      <c r="B101" s="226"/>
      <c r="C101" s="226"/>
      <c r="D101" s="233"/>
      <c r="E101" s="226"/>
      <c r="F101" s="233"/>
    </row>
    <row r="102" spans="1:6" ht="27.75">
      <c r="A102" s="239" t="s">
        <v>8</v>
      </c>
      <c r="B102" s="226">
        <v>0.23</v>
      </c>
      <c r="C102" s="226">
        <v>0.301</v>
      </c>
      <c r="D102" s="233">
        <f t="shared" si="2"/>
        <v>130.8695652173913</v>
      </c>
      <c r="E102" s="226">
        <v>0.316</v>
      </c>
      <c r="F102" s="233">
        <f t="shared" si="3"/>
        <v>104.98338870431894</v>
      </c>
    </row>
    <row r="103" spans="1:6" ht="13.5">
      <c r="A103" s="225" t="s">
        <v>9</v>
      </c>
      <c r="B103" s="226"/>
      <c r="C103" s="226"/>
      <c r="D103" s="233"/>
      <c r="E103" s="226"/>
      <c r="F103" s="233"/>
    </row>
    <row r="104" spans="1:6" ht="13.5">
      <c r="A104" s="239" t="s">
        <v>10</v>
      </c>
      <c r="B104" s="226">
        <v>0.881</v>
      </c>
      <c r="C104" s="226">
        <v>0.845</v>
      </c>
      <c r="D104" s="233">
        <f t="shared" si="2"/>
        <v>95.91373439273553</v>
      </c>
      <c r="E104" s="226">
        <v>0.85</v>
      </c>
      <c r="F104" s="233">
        <f t="shared" si="3"/>
        <v>100.59171597633136</v>
      </c>
    </row>
    <row r="105" spans="1:6" ht="27.75">
      <c r="A105" s="239" t="s">
        <v>11</v>
      </c>
      <c r="B105" s="226"/>
      <c r="C105" s="226"/>
      <c r="D105" s="233"/>
      <c r="E105" s="226"/>
      <c r="F105" s="233"/>
    </row>
    <row r="106" spans="1:6" ht="27.75">
      <c r="A106" s="239" t="s">
        <v>12</v>
      </c>
      <c r="B106" s="226"/>
      <c r="C106" s="226"/>
      <c r="D106" s="233"/>
      <c r="E106" s="226"/>
      <c r="F106" s="233"/>
    </row>
    <row r="107" spans="1:6" ht="27.75">
      <c r="A107" s="239" t="s">
        <v>13</v>
      </c>
      <c r="B107" s="226"/>
      <c r="C107" s="226"/>
      <c r="D107" s="233"/>
      <c r="E107" s="226"/>
      <c r="F107" s="233"/>
    </row>
    <row r="108" spans="1:6" ht="13.5">
      <c r="A108" s="225" t="s">
        <v>14</v>
      </c>
      <c r="B108" s="226"/>
      <c r="C108" s="226"/>
      <c r="D108" s="233"/>
      <c r="E108" s="226"/>
      <c r="F108" s="233"/>
    </row>
    <row r="109" spans="1:6" ht="27.75">
      <c r="A109" s="239" t="s">
        <v>12</v>
      </c>
      <c r="B109" s="226"/>
      <c r="C109" s="226"/>
      <c r="D109" s="233"/>
      <c r="E109" s="226"/>
      <c r="F109" s="233"/>
    </row>
    <row r="110" spans="1:6" ht="27.75">
      <c r="A110" s="239" t="s">
        <v>13</v>
      </c>
      <c r="B110" s="226"/>
      <c r="C110" s="226"/>
      <c r="D110" s="233"/>
      <c r="E110" s="226"/>
      <c r="F110" s="233"/>
    </row>
    <row r="111" spans="1:6" ht="42">
      <c r="A111" s="239" t="s">
        <v>15</v>
      </c>
      <c r="B111" s="226">
        <v>81</v>
      </c>
      <c r="C111" s="226">
        <v>81.8</v>
      </c>
      <c r="D111" s="233">
        <f t="shared" si="2"/>
        <v>100.98765432098764</v>
      </c>
      <c r="E111" s="226">
        <v>81.9</v>
      </c>
      <c r="F111" s="233">
        <f t="shared" si="3"/>
        <v>100.12224938875308</v>
      </c>
    </row>
    <row r="112" spans="1:6" ht="13.5">
      <c r="A112" s="225" t="s">
        <v>16</v>
      </c>
      <c r="B112" s="226"/>
      <c r="C112" s="226"/>
      <c r="D112" s="233"/>
      <c r="E112" s="226"/>
      <c r="F112" s="233"/>
    </row>
    <row r="113" spans="1:6" ht="27.75">
      <c r="A113" s="239" t="s">
        <v>17</v>
      </c>
      <c r="B113" s="226">
        <v>4.6245</v>
      </c>
      <c r="C113" s="226">
        <v>5.35</v>
      </c>
      <c r="D113" s="233">
        <f t="shared" si="2"/>
        <v>115.68818250621686</v>
      </c>
      <c r="E113" s="226">
        <v>5.5</v>
      </c>
      <c r="F113" s="233">
        <f t="shared" si="3"/>
        <v>102.80373831775702</v>
      </c>
    </row>
    <row r="114" spans="1:6" ht="42">
      <c r="A114" s="239" t="s">
        <v>18</v>
      </c>
      <c r="B114" s="226">
        <v>4.6245</v>
      </c>
      <c r="C114" s="226">
        <v>5.35</v>
      </c>
      <c r="D114" s="233">
        <f t="shared" si="2"/>
        <v>115.68818250621686</v>
      </c>
      <c r="E114" s="226">
        <v>5.5</v>
      </c>
      <c r="F114" s="233">
        <f t="shared" si="3"/>
        <v>102.80373831775702</v>
      </c>
    </row>
    <row r="115" spans="1:6" ht="13.5">
      <c r="A115" s="239" t="s">
        <v>19</v>
      </c>
      <c r="B115" s="226"/>
      <c r="C115" s="226"/>
      <c r="D115" s="233"/>
      <c r="E115" s="226"/>
      <c r="F115" s="233"/>
    </row>
    <row r="116" spans="1:6" ht="13.5">
      <c r="A116" s="239" t="s">
        <v>20</v>
      </c>
      <c r="B116" s="226"/>
      <c r="C116" s="226"/>
      <c r="D116" s="233"/>
      <c r="E116" s="226"/>
      <c r="F116" s="233"/>
    </row>
    <row r="117" spans="1:6" ht="27.75">
      <c r="A117" s="239" t="s">
        <v>21</v>
      </c>
      <c r="B117" s="226"/>
      <c r="C117" s="226"/>
      <c r="D117" s="233"/>
      <c r="E117" s="226"/>
      <c r="F117" s="233"/>
    </row>
    <row r="118" spans="1:6" ht="27.75">
      <c r="A118" s="239" t="s">
        <v>22</v>
      </c>
      <c r="B118" s="226">
        <v>25.3</v>
      </c>
      <c r="C118" s="226">
        <v>26</v>
      </c>
      <c r="D118" s="233">
        <f t="shared" si="2"/>
        <v>102.76679841897234</v>
      </c>
      <c r="E118" s="226">
        <v>26.72</v>
      </c>
      <c r="F118" s="233">
        <f t="shared" si="3"/>
        <v>102.76923076923077</v>
      </c>
    </row>
    <row r="119" spans="1:6" ht="27.75">
      <c r="A119" s="225" t="s">
        <v>23</v>
      </c>
      <c r="B119" s="226"/>
      <c r="C119" s="226"/>
      <c r="D119" s="233"/>
      <c r="E119" s="226"/>
      <c r="F119" s="233"/>
    </row>
    <row r="120" spans="1:6" ht="13.5">
      <c r="A120" s="239" t="s">
        <v>32</v>
      </c>
      <c r="B120" s="226">
        <v>0</v>
      </c>
      <c r="C120" s="226">
        <v>0</v>
      </c>
      <c r="D120" s="233"/>
      <c r="E120" s="226">
        <v>0</v>
      </c>
      <c r="F120" s="233"/>
    </row>
    <row r="121" spans="1:6" ht="13.5">
      <c r="A121" s="239" t="s">
        <v>98</v>
      </c>
      <c r="B121" s="226">
        <v>0</v>
      </c>
      <c r="C121" s="226">
        <v>0</v>
      </c>
      <c r="D121" s="233"/>
      <c r="E121" s="226">
        <v>0</v>
      </c>
      <c r="F121" s="233"/>
    </row>
    <row r="122" spans="1:6" ht="27.75">
      <c r="A122" s="239" t="s">
        <v>43</v>
      </c>
      <c r="B122" s="226">
        <v>13</v>
      </c>
      <c r="C122" s="226">
        <v>13</v>
      </c>
      <c r="D122" s="233">
        <f t="shared" si="2"/>
        <v>100</v>
      </c>
      <c r="E122" s="226">
        <v>13</v>
      </c>
      <c r="F122" s="233">
        <f t="shared" si="3"/>
        <v>100</v>
      </c>
    </row>
    <row r="123" spans="1:6" ht="13.5">
      <c r="A123" s="239" t="s">
        <v>33</v>
      </c>
      <c r="B123" s="226">
        <v>0.5</v>
      </c>
      <c r="C123" s="226">
        <v>0.5</v>
      </c>
      <c r="D123" s="233">
        <f t="shared" si="2"/>
        <v>100</v>
      </c>
      <c r="E123" s="226">
        <v>0.5</v>
      </c>
      <c r="F123" s="233">
        <f t="shared" si="3"/>
        <v>100</v>
      </c>
    </row>
    <row r="124" spans="1:6" ht="27.75">
      <c r="A124" s="239" t="s">
        <v>34</v>
      </c>
      <c r="B124" s="226">
        <v>1.4</v>
      </c>
      <c r="C124" s="226">
        <v>1.4</v>
      </c>
      <c r="D124" s="233">
        <f t="shared" si="2"/>
        <v>100</v>
      </c>
      <c r="E124" s="226">
        <v>1.4</v>
      </c>
      <c r="F124" s="233">
        <f t="shared" si="3"/>
        <v>100</v>
      </c>
    </row>
    <row r="125" spans="1:6" ht="42">
      <c r="A125" s="239" t="s">
        <v>44</v>
      </c>
      <c r="B125" s="226">
        <v>0</v>
      </c>
      <c r="C125" s="226">
        <v>0</v>
      </c>
      <c r="D125" s="233"/>
      <c r="E125" s="226">
        <v>0</v>
      </c>
      <c r="F125" s="233"/>
    </row>
    <row r="126" spans="1:6" ht="27.75">
      <c r="A126" s="239" t="s">
        <v>24</v>
      </c>
      <c r="B126" s="233">
        <v>174.6</v>
      </c>
      <c r="C126" s="233">
        <v>363.9</v>
      </c>
      <c r="D126" s="233">
        <f t="shared" si="2"/>
        <v>208.41924398625432</v>
      </c>
      <c r="E126" s="226">
        <v>351.1</v>
      </c>
      <c r="F126" s="233">
        <f t="shared" si="3"/>
        <v>96.48255015114043</v>
      </c>
    </row>
    <row r="127" spans="1:6" ht="27.75">
      <c r="A127" s="239" t="s">
        <v>97</v>
      </c>
      <c r="B127" s="226">
        <v>110</v>
      </c>
      <c r="C127" s="226">
        <v>230</v>
      </c>
      <c r="D127" s="233">
        <f t="shared" si="2"/>
        <v>209.0909090909091</v>
      </c>
      <c r="E127" s="226">
        <v>230</v>
      </c>
      <c r="F127" s="233">
        <f t="shared" si="3"/>
        <v>100</v>
      </c>
    </row>
    <row r="128" spans="1:6" ht="27.75">
      <c r="A128" s="239" t="s">
        <v>82</v>
      </c>
      <c r="B128" s="226">
        <v>1684</v>
      </c>
      <c r="C128" s="226">
        <v>1684</v>
      </c>
      <c r="D128" s="233">
        <f t="shared" si="2"/>
        <v>100</v>
      </c>
      <c r="E128" s="226">
        <v>2000</v>
      </c>
      <c r="F128" s="233">
        <f t="shared" si="3"/>
        <v>118.76484560570071</v>
      </c>
    </row>
    <row r="129" spans="1:6" ht="27.75">
      <c r="A129" s="239" t="s">
        <v>99</v>
      </c>
      <c r="B129" s="226">
        <v>25.7</v>
      </c>
      <c r="C129" s="226">
        <v>29.7</v>
      </c>
      <c r="D129" s="233">
        <f t="shared" si="2"/>
        <v>115.56420233463037</v>
      </c>
      <c r="E129" s="226">
        <v>32.1</v>
      </c>
      <c r="F129" s="233">
        <f t="shared" si="3"/>
        <v>108.08080808080808</v>
      </c>
    </row>
    <row r="130" spans="1:6" ht="27.75">
      <c r="A130" s="225" t="s">
        <v>35</v>
      </c>
      <c r="B130" s="226">
        <f>B131+B132+B133+B134</f>
        <v>82</v>
      </c>
      <c r="C130" s="226">
        <f>C131+C132+C133+C134</f>
        <v>82</v>
      </c>
      <c r="D130" s="233">
        <f t="shared" si="2"/>
        <v>100</v>
      </c>
      <c r="E130" s="226">
        <f>E131+E132+E133+E134</f>
        <v>82</v>
      </c>
      <c r="F130" s="233">
        <f t="shared" si="3"/>
        <v>100</v>
      </c>
    </row>
    <row r="131" spans="1:6" ht="27.75">
      <c r="A131" s="239" t="s">
        <v>70</v>
      </c>
      <c r="B131" s="226">
        <v>0</v>
      </c>
      <c r="C131" s="226">
        <v>0</v>
      </c>
      <c r="D131" s="233"/>
      <c r="E131" s="226">
        <v>0</v>
      </c>
      <c r="F131" s="233"/>
    </row>
    <row r="132" spans="1:6" ht="27.75">
      <c r="A132" s="239" t="s">
        <v>71</v>
      </c>
      <c r="B132" s="226">
        <v>7</v>
      </c>
      <c r="C132" s="226">
        <v>7</v>
      </c>
      <c r="D132" s="233">
        <f t="shared" si="2"/>
        <v>100</v>
      </c>
      <c r="E132" s="226">
        <v>7</v>
      </c>
      <c r="F132" s="233">
        <f t="shared" si="3"/>
        <v>100</v>
      </c>
    </row>
    <row r="133" spans="1:6" ht="27.75">
      <c r="A133" s="239" t="s">
        <v>72</v>
      </c>
      <c r="B133" s="226">
        <v>14</v>
      </c>
      <c r="C133" s="226">
        <v>14</v>
      </c>
      <c r="D133" s="233">
        <f t="shared" si="2"/>
        <v>100</v>
      </c>
      <c r="E133" s="226">
        <v>14</v>
      </c>
      <c r="F133" s="233">
        <f t="shared" si="3"/>
        <v>100</v>
      </c>
    </row>
    <row r="134" spans="1:6" ht="13.5">
      <c r="A134" s="239" t="s">
        <v>69</v>
      </c>
      <c r="B134" s="226">
        <v>61</v>
      </c>
      <c r="C134" s="226">
        <v>61</v>
      </c>
      <c r="D134" s="233">
        <f t="shared" si="2"/>
        <v>100</v>
      </c>
      <c r="E134" s="226">
        <v>61</v>
      </c>
      <c r="F134" s="233">
        <f t="shared" si="3"/>
        <v>100</v>
      </c>
    </row>
    <row r="135" spans="1:6" ht="13.5">
      <c r="A135" s="225" t="s">
        <v>73</v>
      </c>
      <c r="B135" s="226"/>
      <c r="C135" s="226"/>
      <c r="D135" s="233"/>
      <c r="E135" s="226"/>
      <c r="F135" s="233"/>
    </row>
    <row r="136" spans="1:6" ht="13.5">
      <c r="A136" s="239" t="s">
        <v>74</v>
      </c>
      <c r="B136" s="226">
        <v>6.5</v>
      </c>
      <c r="C136" s="226">
        <v>13.7</v>
      </c>
      <c r="D136" s="233">
        <f t="shared" si="2"/>
        <v>210.76923076923077</v>
      </c>
      <c r="E136" s="226">
        <v>13.7</v>
      </c>
      <c r="F136" s="233">
        <f t="shared" si="3"/>
        <v>100</v>
      </c>
    </row>
    <row r="137" spans="1:6" ht="13.5">
      <c r="A137" s="239" t="s">
        <v>75</v>
      </c>
      <c r="B137" s="226">
        <v>85</v>
      </c>
      <c r="C137" s="226">
        <v>85</v>
      </c>
      <c r="D137" s="233">
        <f t="shared" si="2"/>
        <v>100</v>
      </c>
      <c r="E137" s="226">
        <v>85</v>
      </c>
      <c r="F137" s="233">
        <f t="shared" si="3"/>
        <v>100</v>
      </c>
    </row>
    <row r="138" spans="1:6" ht="13.5">
      <c r="A138" s="239" t="s">
        <v>76</v>
      </c>
      <c r="B138" s="226"/>
      <c r="C138" s="226"/>
      <c r="D138" s="233"/>
      <c r="E138" s="226"/>
      <c r="F138" s="233"/>
    </row>
    <row r="139" spans="1:6" ht="27.75">
      <c r="A139" s="239" t="s">
        <v>80</v>
      </c>
      <c r="B139" s="226">
        <v>62.2</v>
      </c>
      <c r="C139" s="226">
        <v>62.2</v>
      </c>
      <c r="D139" s="233">
        <f t="shared" si="2"/>
        <v>100</v>
      </c>
      <c r="E139" s="226">
        <v>62.2</v>
      </c>
      <c r="F139" s="233">
        <f t="shared" si="3"/>
        <v>100</v>
      </c>
    </row>
    <row r="140" spans="1:6" ht="13.5">
      <c r="A140" s="239" t="s">
        <v>77</v>
      </c>
      <c r="B140" s="226">
        <v>58.4</v>
      </c>
      <c r="C140" s="226">
        <v>58.4</v>
      </c>
      <c r="D140" s="233">
        <f>C140/B140*100</f>
        <v>100</v>
      </c>
      <c r="E140" s="226">
        <v>58.4</v>
      </c>
      <c r="F140" s="233">
        <f>E140/C140*100</f>
        <v>100</v>
      </c>
    </row>
    <row r="141" spans="1:6" ht="42">
      <c r="A141" s="239" t="s">
        <v>78</v>
      </c>
      <c r="B141" s="226">
        <v>80</v>
      </c>
      <c r="C141" s="226">
        <v>80</v>
      </c>
      <c r="D141" s="233">
        <f>C141/B141*100</f>
        <v>100</v>
      </c>
      <c r="E141" s="226">
        <v>80</v>
      </c>
      <c r="F141" s="233">
        <f>E141/C141*100</f>
        <v>100</v>
      </c>
    </row>
    <row r="142" spans="1:6" ht="27.75">
      <c r="A142" s="239" t="s">
        <v>83</v>
      </c>
      <c r="B142" s="226">
        <v>149.7</v>
      </c>
      <c r="C142" s="226">
        <v>150</v>
      </c>
      <c r="D142" s="233">
        <f>C142/B142*100</f>
        <v>100.20040080160322</v>
      </c>
      <c r="E142" s="226">
        <v>160</v>
      </c>
      <c r="F142" s="233">
        <f>E142/C142*100</f>
        <v>106.66666666666667</v>
      </c>
    </row>
    <row r="143" spans="1:6" ht="27.75">
      <c r="A143" s="239" t="s">
        <v>84</v>
      </c>
      <c r="B143" s="226">
        <v>210.5</v>
      </c>
      <c r="C143" s="226">
        <v>210.5</v>
      </c>
      <c r="D143" s="233">
        <f>C143/B143*100</f>
        <v>100</v>
      </c>
      <c r="E143" s="226">
        <v>215</v>
      </c>
      <c r="F143" s="233">
        <f>E143/C143*100</f>
        <v>102.13776722090262</v>
      </c>
    </row>
    <row r="144" spans="1:6" ht="13.5">
      <c r="A144" s="225" t="s">
        <v>79</v>
      </c>
      <c r="B144" s="226"/>
      <c r="C144" s="226"/>
      <c r="D144" s="233"/>
      <c r="E144" s="226"/>
      <c r="F144" s="233"/>
    </row>
    <row r="145" spans="1:6" ht="42">
      <c r="A145" s="239" t="s">
        <v>81</v>
      </c>
      <c r="B145" s="226"/>
      <c r="C145" s="226"/>
      <c r="D145" s="233"/>
      <c r="E145" s="226"/>
      <c r="F145" s="233"/>
    </row>
    <row r="147" spans="1:6" ht="13.5">
      <c r="A147" s="25" t="s">
        <v>160</v>
      </c>
      <c r="B147" s="25"/>
      <c r="C147" s="25"/>
      <c r="D147" s="317" t="s">
        <v>161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25390625" style="0" customWidth="1"/>
  </cols>
  <sheetData>
    <row r="1" spans="1:6" ht="13.5">
      <c r="A1" s="1"/>
      <c r="B1" s="321" t="s">
        <v>143</v>
      </c>
      <c r="C1" s="321"/>
      <c r="D1" s="321"/>
      <c r="E1" s="321"/>
      <c r="F1" s="321"/>
    </row>
    <row r="2" spans="1:6" ht="13.5">
      <c r="A2" s="1"/>
      <c r="B2" s="321" t="s">
        <v>164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6" ht="13.5">
      <c r="A6" s="1"/>
      <c r="B6" s="321" t="s">
        <v>147</v>
      </c>
      <c r="C6" s="321"/>
      <c r="D6" s="321"/>
      <c r="E6" s="321"/>
      <c r="F6" s="321"/>
    </row>
    <row r="7" spans="1:6" ht="12">
      <c r="A7" s="316" t="s">
        <v>165</v>
      </c>
      <c r="B7" s="316"/>
      <c r="C7" s="316"/>
      <c r="D7" s="316"/>
      <c r="E7" s="316"/>
      <c r="F7" s="316"/>
    </row>
    <row r="8" spans="1:6" ht="22.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250" t="s">
        <v>47</v>
      </c>
      <c r="B12" s="229">
        <v>2.214</v>
      </c>
      <c r="C12" s="229">
        <v>2.212</v>
      </c>
      <c r="D12" s="251">
        <f>C12/B12*100</f>
        <v>99.90966576332431</v>
      </c>
      <c r="E12" s="229">
        <v>2.214</v>
      </c>
      <c r="F12" s="252">
        <f>E12/C12*100</f>
        <v>100.09041591320072</v>
      </c>
    </row>
    <row r="13" spans="1:6" ht="27.75">
      <c r="A13" s="231" t="s">
        <v>54</v>
      </c>
      <c r="B13" s="226">
        <v>4.189</v>
      </c>
      <c r="C13" s="226">
        <v>4.729</v>
      </c>
      <c r="D13" s="233">
        <f aca="true" t="shared" si="0" ref="D13:D76">C13/B13*100</f>
        <v>112.89090475053712</v>
      </c>
      <c r="E13" s="226">
        <v>5.355</v>
      </c>
      <c r="F13" s="244">
        <f aca="true" t="shared" si="1" ref="F13:F76">E13/C13*100</f>
        <v>113.23747092408544</v>
      </c>
    </row>
    <row r="14" spans="1:6" ht="13.5">
      <c r="A14" s="231" t="s">
        <v>52</v>
      </c>
      <c r="B14" s="230">
        <v>1.746</v>
      </c>
      <c r="C14" s="230">
        <v>1.753</v>
      </c>
      <c r="D14" s="233">
        <f t="shared" si="0"/>
        <v>100.40091638029782</v>
      </c>
      <c r="E14" s="230">
        <v>1.751</v>
      </c>
      <c r="F14" s="244">
        <f t="shared" si="1"/>
        <v>99.88590986879635</v>
      </c>
    </row>
    <row r="15" spans="1:6" ht="13.5">
      <c r="A15" s="231" t="s">
        <v>48</v>
      </c>
      <c r="B15" s="230">
        <v>0.36</v>
      </c>
      <c r="C15" s="230">
        <v>0.364</v>
      </c>
      <c r="D15" s="233">
        <f t="shared" si="0"/>
        <v>101.11111111111111</v>
      </c>
      <c r="E15" s="230">
        <v>0.369</v>
      </c>
      <c r="F15" s="244">
        <f t="shared" si="1"/>
        <v>101.37362637362637</v>
      </c>
    </row>
    <row r="16" spans="1:6" ht="27.75">
      <c r="A16" s="231" t="s">
        <v>53</v>
      </c>
      <c r="B16" s="226">
        <v>9.083</v>
      </c>
      <c r="C16" s="243">
        <v>9.9368</v>
      </c>
      <c r="D16" s="233">
        <f t="shared" si="0"/>
        <v>109.39997798084333</v>
      </c>
      <c r="E16" s="226">
        <v>10.781</v>
      </c>
      <c r="F16" s="244">
        <f t="shared" si="1"/>
        <v>108.49569277835924</v>
      </c>
    </row>
    <row r="17" spans="1:6" ht="27.75">
      <c r="A17" s="231" t="s">
        <v>65</v>
      </c>
      <c r="B17" s="226">
        <v>0.845</v>
      </c>
      <c r="C17" s="226">
        <v>0.845</v>
      </c>
      <c r="D17" s="233">
        <f t="shared" si="0"/>
        <v>100</v>
      </c>
      <c r="E17" s="226">
        <v>0.845</v>
      </c>
      <c r="F17" s="244">
        <f t="shared" si="1"/>
        <v>100</v>
      </c>
    </row>
    <row r="18" spans="1:6" ht="27.75">
      <c r="A18" s="232" t="s">
        <v>45</v>
      </c>
      <c r="B18" s="233">
        <v>4.65</v>
      </c>
      <c r="C18" s="226">
        <v>4.84</v>
      </c>
      <c r="D18" s="233">
        <f t="shared" si="0"/>
        <v>104.08602150537634</v>
      </c>
      <c r="E18" s="226">
        <v>5.1</v>
      </c>
      <c r="F18" s="244">
        <f t="shared" si="1"/>
        <v>105.37190082644628</v>
      </c>
    </row>
    <row r="19" spans="1:6" ht="27.75">
      <c r="A19" s="231" t="s">
        <v>46</v>
      </c>
      <c r="B19" s="234">
        <v>1.34</v>
      </c>
      <c r="C19" s="234">
        <v>1.31</v>
      </c>
      <c r="D19" s="233">
        <f t="shared" si="0"/>
        <v>97.76119402985074</v>
      </c>
      <c r="E19" s="234">
        <v>1.24</v>
      </c>
      <c r="F19" s="244">
        <f t="shared" si="1"/>
        <v>94.65648854961832</v>
      </c>
    </row>
    <row r="20" spans="1:6" ht="13.5">
      <c r="A20" s="231" t="s">
        <v>27</v>
      </c>
      <c r="B20" s="226"/>
      <c r="C20" s="226"/>
      <c r="D20" s="233"/>
      <c r="E20" s="226"/>
      <c r="F20" s="244"/>
    </row>
    <row r="21" spans="1:6" ht="13.5">
      <c r="A21" s="231" t="s">
        <v>55</v>
      </c>
      <c r="B21" s="226"/>
      <c r="C21" s="226"/>
      <c r="D21" s="233"/>
      <c r="E21" s="226"/>
      <c r="F21" s="244"/>
    </row>
    <row r="22" spans="1:6" ht="13.5">
      <c r="A22" s="231" t="s">
        <v>56</v>
      </c>
      <c r="B22" s="226"/>
      <c r="C22" s="226"/>
      <c r="D22" s="233"/>
      <c r="E22" s="226"/>
      <c r="F22" s="244"/>
    </row>
    <row r="23" spans="1:6" ht="13.5">
      <c r="A23" s="231" t="s">
        <v>57</v>
      </c>
      <c r="B23" s="226">
        <v>24417</v>
      </c>
      <c r="C23" s="226">
        <v>24167</v>
      </c>
      <c r="D23" s="233">
        <f t="shared" si="0"/>
        <v>98.97612319285743</v>
      </c>
      <c r="E23" s="226">
        <v>25000</v>
      </c>
      <c r="F23" s="244">
        <f t="shared" si="1"/>
        <v>103.44684900897919</v>
      </c>
    </row>
    <row r="24" spans="1:6" ht="13.5">
      <c r="A24" s="235" t="s">
        <v>29</v>
      </c>
      <c r="B24" s="226"/>
      <c r="C24" s="226"/>
      <c r="D24" s="233"/>
      <c r="E24" s="226"/>
      <c r="F24" s="244"/>
    </row>
    <row r="25" spans="1:6" ht="13.5">
      <c r="A25" s="235" t="s">
        <v>30</v>
      </c>
      <c r="B25" s="226"/>
      <c r="C25" s="226"/>
      <c r="D25" s="233"/>
      <c r="E25" s="226"/>
      <c r="F25" s="244"/>
    </row>
    <row r="26" spans="1:6" ht="27.75">
      <c r="A26" s="232" t="s">
        <v>31</v>
      </c>
      <c r="B26" s="230"/>
      <c r="C26" s="226"/>
      <c r="D26" s="233"/>
      <c r="E26" s="226"/>
      <c r="F26" s="244"/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13.5">
      <c r="A28" s="245" t="s">
        <v>117</v>
      </c>
      <c r="B28" s="226"/>
      <c r="C28" s="226"/>
      <c r="D28" s="233"/>
      <c r="E28" s="226"/>
      <c r="F28" s="244"/>
    </row>
    <row r="29" spans="1:6" ht="13.5">
      <c r="A29" s="245" t="s">
        <v>127</v>
      </c>
      <c r="B29" s="226"/>
      <c r="C29" s="226"/>
      <c r="D29" s="233"/>
      <c r="E29" s="226"/>
      <c r="F29" s="244"/>
    </row>
    <row r="30" spans="1:6" ht="13.5">
      <c r="A30" s="245" t="s">
        <v>118</v>
      </c>
      <c r="B30" s="226"/>
      <c r="C30" s="226"/>
      <c r="D30" s="233"/>
      <c r="E30" s="226"/>
      <c r="F30" s="244"/>
    </row>
    <row r="31" spans="1:6" ht="13.5">
      <c r="A31" s="245" t="s">
        <v>119</v>
      </c>
      <c r="B31" s="226"/>
      <c r="C31" s="226"/>
      <c r="D31" s="233"/>
      <c r="E31" s="226"/>
      <c r="F31" s="244"/>
    </row>
    <row r="32" spans="1:6" ht="13.5">
      <c r="A32" s="245" t="s">
        <v>120</v>
      </c>
      <c r="B32" s="226"/>
      <c r="C32" s="226"/>
      <c r="D32" s="233"/>
      <c r="E32" s="226"/>
      <c r="F32" s="244"/>
    </row>
    <row r="33" spans="1:6" ht="13.5">
      <c r="A33" s="245" t="s">
        <v>121</v>
      </c>
      <c r="B33" s="226"/>
      <c r="C33" s="226"/>
      <c r="D33" s="233"/>
      <c r="E33" s="226"/>
      <c r="F33" s="244"/>
    </row>
    <row r="34" spans="1:6" ht="13.5">
      <c r="A34" s="245" t="s">
        <v>122</v>
      </c>
      <c r="B34" s="226"/>
      <c r="C34" s="226"/>
      <c r="D34" s="233"/>
      <c r="E34" s="226"/>
      <c r="F34" s="244"/>
    </row>
    <row r="35" spans="1:6" ht="13.5">
      <c r="A35" s="245" t="s">
        <v>123</v>
      </c>
      <c r="B35" s="226"/>
      <c r="C35" s="226"/>
      <c r="D35" s="233"/>
      <c r="E35" s="226"/>
      <c r="F35" s="244"/>
    </row>
    <row r="36" spans="1:6" ht="13.5">
      <c r="A36" s="245" t="s">
        <v>124</v>
      </c>
      <c r="B36" s="226"/>
      <c r="C36" s="226"/>
      <c r="D36" s="233"/>
      <c r="E36" s="226"/>
      <c r="F36" s="244"/>
    </row>
    <row r="37" spans="1:6" ht="13.5">
      <c r="A37" s="245" t="s">
        <v>125</v>
      </c>
      <c r="B37" s="226"/>
      <c r="C37" s="226"/>
      <c r="D37" s="233"/>
      <c r="E37" s="226"/>
      <c r="F37" s="244"/>
    </row>
    <row r="38" spans="1:6" ht="13.5">
      <c r="A38" s="245" t="s">
        <v>126</v>
      </c>
      <c r="B38" s="226"/>
      <c r="C38" s="226"/>
      <c r="D38" s="233"/>
      <c r="E38" s="226"/>
      <c r="F38" s="244"/>
    </row>
    <row r="39" spans="1:6" ht="27.75">
      <c r="A39" s="231" t="s">
        <v>58</v>
      </c>
      <c r="B39" s="220">
        <f>B40+B41+B42</f>
        <v>298.7</v>
      </c>
      <c r="C39" s="220">
        <f>C40+C41+C42</f>
        <v>376</v>
      </c>
      <c r="D39" s="233">
        <f t="shared" si="0"/>
        <v>125.87880816873118</v>
      </c>
      <c r="E39" s="220">
        <f>E40+E41+E42</f>
        <v>396</v>
      </c>
      <c r="F39" s="244">
        <f t="shared" si="1"/>
        <v>105.31914893617021</v>
      </c>
    </row>
    <row r="40" spans="1:6" ht="13.5">
      <c r="A40" s="231" t="s">
        <v>87</v>
      </c>
      <c r="B40" s="220">
        <v>163.1</v>
      </c>
      <c r="C40" s="220">
        <v>240</v>
      </c>
      <c r="D40" s="233">
        <f t="shared" si="0"/>
        <v>147.14898835070508</v>
      </c>
      <c r="E40" s="220">
        <v>256</v>
      </c>
      <c r="F40" s="244">
        <f t="shared" si="1"/>
        <v>106.66666666666667</v>
      </c>
    </row>
    <row r="41" spans="1:6" ht="27.75">
      <c r="A41" s="231" t="s">
        <v>88</v>
      </c>
      <c r="B41" s="226">
        <v>46</v>
      </c>
      <c r="C41" s="226">
        <v>46</v>
      </c>
      <c r="D41" s="233">
        <f t="shared" si="0"/>
        <v>100</v>
      </c>
      <c r="E41" s="226">
        <v>50</v>
      </c>
      <c r="F41" s="244">
        <f t="shared" si="1"/>
        <v>108.69565217391303</v>
      </c>
    </row>
    <row r="42" spans="1:6" ht="13.5">
      <c r="A42" s="231" t="s">
        <v>89</v>
      </c>
      <c r="B42" s="220">
        <v>89.6</v>
      </c>
      <c r="C42" s="220">
        <v>90</v>
      </c>
      <c r="D42" s="233">
        <f t="shared" si="0"/>
        <v>100.44642857142858</v>
      </c>
      <c r="E42" s="220">
        <v>90</v>
      </c>
      <c r="F42" s="244">
        <f t="shared" si="1"/>
        <v>100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231" t="s">
        <v>90</v>
      </c>
      <c r="B44" s="226">
        <v>10</v>
      </c>
      <c r="C44" s="226">
        <v>12</v>
      </c>
      <c r="D44" s="233">
        <f t="shared" si="0"/>
        <v>120</v>
      </c>
      <c r="E44" s="226">
        <v>12</v>
      </c>
      <c r="F44" s="244">
        <f t="shared" si="1"/>
        <v>100</v>
      </c>
    </row>
    <row r="45" spans="1:6" ht="13.5">
      <c r="A45" s="231" t="s">
        <v>3</v>
      </c>
      <c r="B45" s="226"/>
      <c r="C45" s="226"/>
      <c r="D45" s="233"/>
      <c r="E45" s="226"/>
      <c r="F45" s="244"/>
    </row>
    <row r="46" spans="1:6" ht="13.5">
      <c r="A46" s="231" t="s">
        <v>4</v>
      </c>
      <c r="B46" s="226">
        <v>0.3</v>
      </c>
      <c r="C46" s="226">
        <v>0.3</v>
      </c>
      <c r="D46" s="233">
        <f t="shared" si="0"/>
        <v>100</v>
      </c>
      <c r="E46" s="226">
        <v>0.3</v>
      </c>
      <c r="F46" s="244">
        <f t="shared" si="1"/>
        <v>100</v>
      </c>
    </row>
    <row r="47" spans="1:6" ht="13.5">
      <c r="A47" s="231" t="s">
        <v>5</v>
      </c>
      <c r="B47" s="226">
        <v>1.4</v>
      </c>
      <c r="C47" s="226">
        <v>1.7</v>
      </c>
      <c r="D47" s="233">
        <f t="shared" si="0"/>
        <v>121.42857142857144</v>
      </c>
      <c r="E47" s="226">
        <v>1.7</v>
      </c>
      <c r="F47" s="244">
        <f t="shared" si="1"/>
        <v>100</v>
      </c>
    </row>
    <row r="48" spans="1:6" ht="13.5">
      <c r="A48" s="231" t="s">
        <v>6</v>
      </c>
      <c r="B48" s="226">
        <v>15</v>
      </c>
      <c r="C48" s="226">
        <v>16</v>
      </c>
      <c r="D48" s="233">
        <f t="shared" si="0"/>
        <v>106.66666666666667</v>
      </c>
      <c r="E48" s="226">
        <v>16</v>
      </c>
      <c r="F48" s="244">
        <f t="shared" si="1"/>
        <v>100</v>
      </c>
    </row>
    <row r="49" spans="1:6" ht="13.5">
      <c r="A49" s="231" t="s">
        <v>28</v>
      </c>
      <c r="B49" s="226">
        <v>1.1</v>
      </c>
      <c r="C49" s="226">
        <v>1.1</v>
      </c>
      <c r="D49" s="233">
        <f t="shared" si="0"/>
        <v>100</v>
      </c>
      <c r="E49" s="226">
        <v>1.4</v>
      </c>
      <c r="F49" s="244">
        <f t="shared" si="1"/>
        <v>127.27272727272725</v>
      </c>
    </row>
    <row r="50" spans="1:6" ht="13.5">
      <c r="A50" s="231" t="s">
        <v>38</v>
      </c>
      <c r="B50" s="226">
        <f>B51+B52+B53</f>
        <v>0.4</v>
      </c>
      <c r="C50" s="226">
        <f>C51+C52+C53</f>
        <v>0.5</v>
      </c>
      <c r="D50" s="233">
        <f t="shared" si="0"/>
        <v>125</v>
      </c>
      <c r="E50" s="226">
        <v>0.5</v>
      </c>
      <c r="F50" s="244">
        <f t="shared" si="1"/>
        <v>100</v>
      </c>
    </row>
    <row r="51" spans="1:6" ht="13.5">
      <c r="A51" s="231" t="s">
        <v>87</v>
      </c>
      <c r="B51" s="226"/>
      <c r="C51" s="226"/>
      <c r="D51" s="233"/>
      <c r="E51" s="226"/>
      <c r="F51" s="244"/>
    </row>
    <row r="52" spans="1:6" ht="27.75">
      <c r="A52" s="231" t="s">
        <v>88</v>
      </c>
      <c r="B52" s="226"/>
      <c r="C52" s="226"/>
      <c r="D52" s="233"/>
      <c r="E52" s="226"/>
      <c r="F52" s="244"/>
    </row>
    <row r="53" spans="1:6" ht="13.5">
      <c r="A53" s="231" t="s">
        <v>91</v>
      </c>
      <c r="B53" s="226">
        <v>0.4</v>
      </c>
      <c r="C53" s="226">
        <v>0.5</v>
      </c>
      <c r="D53" s="233">
        <f t="shared" si="0"/>
        <v>125</v>
      </c>
      <c r="E53" s="226">
        <f>E50-E51-E52</f>
        <v>0.5</v>
      </c>
      <c r="F53" s="244">
        <f t="shared" si="1"/>
        <v>100</v>
      </c>
    </row>
    <row r="54" spans="1:6" ht="13.5">
      <c r="A54" s="231" t="s">
        <v>39</v>
      </c>
      <c r="B54" s="226">
        <f>B55+B56+B57</f>
        <v>1.5</v>
      </c>
      <c r="C54" s="226">
        <f>C55+C56+C57</f>
        <v>1.5</v>
      </c>
      <c r="D54" s="233">
        <f t="shared" si="0"/>
        <v>100</v>
      </c>
      <c r="E54" s="226">
        <f>E55+E56+E57</f>
        <v>1.5</v>
      </c>
      <c r="F54" s="244">
        <f t="shared" si="1"/>
        <v>100</v>
      </c>
    </row>
    <row r="55" spans="1:6" ht="13.5">
      <c r="A55" s="231" t="s">
        <v>87</v>
      </c>
      <c r="B55" s="226"/>
      <c r="C55" s="226"/>
      <c r="D55" s="233"/>
      <c r="E55" s="226"/>
      <c r="F55" s="244"/>
    </row>
    <row r="56" spans="1:6" ht="27.75">
      <c r="A56" s="231" t="s">
        <v>88</v>
      </c>
      <c r="B56" s="226">
        <v>0.8</v>
      </c>
      <c r="C56" s="226">
        <v>0.8</v>
      </c>
      <c r="D56" s="233">
        <f t="shared" si="0"/>
        <v>100</v>
      </c>
      <c r="E56" s="226">
        <v>0.8</v>
      </c>
      <c r="F56" s="244">
        <f t="shared" si="1"/>
        <v>100</v>
      </c>
    </row>
    <row r="57" spans="1:6" ht="13.5">
      <c r="A57" s="231" t="s">
        <v>91</v>
      </c>
      <c r="B57" s="226">
        <v>0.7</v>
      </c>
      <c r="C57" s="226">
        <v>0.7</v>
      </c>
      <c r="D57" s="233">
        <f t="shared" si="0"/>
        <v>100</v>
      </c>
      <c r="E57" s="226">
        <v>0.7</v>
      </c>
      <c r="F57" s="244">
        <f t="shared" si="1"/>
        <v>100</v>
      </c>
    </row>
    <row r="58" spans="1:6" ht="13.5">
      <c r="A58" s="231" t="s">
        <v>66</v>
      </c>
      <c r="B58" s="226">
        <f>B59+B60+B61</f>
        <v>0.1</v>
      </c>
      <c r="C58" s="226">
        <f>C59+C60+C61</f>
        <v>0.1</v>
      </c>
      <c r="D58" s="233">
        <f t="shared" si="0"/>
        <v>100</v>
      </c>
      <c r="E58" s="226">
        <f>E59+E60+E61</f>
        <v>0.1</v>
      </c>
      <c r="F58" s="244">
        <f t="shared" si="1"/>
        <v>100</v>
      </c>
    </row>
    <row r="59" spans="1:6" ht="13.5">
      <c r="A59" s="231" t="s">
        <v>87</v>
      </c>
      <c r="B59" s="226"/>
      <c r="C59" s="226"/>
      <c r="D59" s="233"/>
      <c r="E59" s="226"/>
      <c r="F59" s="244"/>
    </row>
    <row r="60" spans="1:6" ht="27.75">
      <c r="A60" s="231" t="s">
        <v>88</v>
      </c>
      <c r="B60" s="226"/>
      <c r="C60" s="226"/>
      <c r="D60" s="233"/>
      <c r="E60" s="226"/>
      <c r="F60" s="244"/>
    </row>
    <row r="61" spans="1:6" ht="13.5">
      <c r="A61" s="231" t="s">
        <v>91</v>
      </c>
      <c r="B61" s="226">
        <v>0.1</v>
      </c>
      <c r="C61" s="226">
        <v>0.1</v>
      </c>
      <c r="D61" s="233">
        <f t="shared" si="0"/>
        <v>100</v>
      </c>
      <c r="E61" s="226">
        <v>0.1</v>
      </c>
      <c r="F61" s="244">
        <f t="shared" si="1"/>
        <v>100</v>
      </c>
    </row>
    <row r="62" spans="1:6" ht="13.5">
      <c r="A62" s="231" t="s">
        <v>40</v>
      </c>
      <c r="B62" s="238">
        <v>1.4</v>
      </c>
      <c r="C62" s="226">
        <v>0.4</v>
      </c>
      <c r="D62" s="233">
        <f t="shared" si="0"/>
        <v>28.571428571428577</v>
      </c>
      <c r="E62" s="226">
        <v>0.4</v>
      </c>
      <c r="F62" s="244">
        <f t="shared" si="1"/>
        <v>100</v>
      </c>
    </row>
    <row r="63" spans="1:6" ht="13.5">
      <c r="A63" s="231" t="s">
        <v>87</v>
      </c>
      <c r="B63" s="238">
        <v>1.05</v>
      </c>
      <c r="C63" s="226">
        <f>C62-C64-C65</f>
        <v>0.10000000000000003</v>
      </c>
      <c r="D63" s="233"/>
      <c r="E63" s="226">
        <f>E62-E64-E65</f>
        <v>0.10000000000000003</v>
      </c>
      <c r="F63" s="244"/>
    </row>
    <row r="64" spans="1:6" ht="27.75">
      <c r="A64" s="231" t="s">
        <v>88</v>
      </c>
      <c r="B64" s="226">
        <f>B62-B63-B65</f>
        <v>0</v>
      </c>
      <c r="C64" s="226"/>
      <c r="D64" s="233"/>
      <c r="E64" s="226"/>
      <c r="F64" s="244"/>
    </row>
    <row r="65" spans="1:6" ht="13.5">
      <c r="A65" s="231" t="s">
        <v>91</v>
      </c>
      <c r="B65" s="238">
        <v>0.35</v>
      </c>
      <c r="C65" s="226">
        <v>0.3</v>
      </c>
      <c r="D65" s="233">
        <f t="shared" si="0"/>
        <v>85.71428571428572</v>
      </c>
      <c r="E65" s="226">
        <v>0.3</v>
      </c>
      <c r="F65" s="244">
        <f t="shared" si="1"/>
        <v>100</v>
      </c>
    </row>
    <row r="66" spans="1:6" ht="13.5">
      <c r="A66" s="231" t="s">
        <v>41</v>
      </c>
      <c r="B66" s="226">
        <v>1.2</v>
      </c>
      <c r="C66" s="226">
        <f>C67+C68+C69</f>
        <v>1.3</v>
      </c>
      <c r="D66" s="233">
        <f t="shared" si="0"/>
        <v>108.33333333333334</v>
      </c>
      <c r="E66" s="226">
        <f>E67+E69</f>
        <v>1.3</v>
      </c>
      <c r="F66" s="244">
        <f t="shared" si="1"/>
        <v>100</v>
      </c>
    </row>
    <row r="67" spans="1:6" ht="13.5">
      <c r="A67" s="231" t="s">
        <v>87</v>
      </c>
      <c r="B67" s="226">
        <f>B66-B68-B69</f>
        <v>0.7</v>
      </c>
      <c r="C67" s="226">
        <v>0.8</v>
      </c>
      <c r="D67" s="233">
        <f t="shared" si="0"/>
        <v>114.2857142857143</v>
      </c>
      <c r="E67" s="226">
        <v>0.8</v>
      </c>
      <c r="F67" s="244">
        <f t="shared" si="1"/>
        <v>100</v>
      </c>
    </row>
    <row r="68" spans="1:6" ht="27.75">
      <c r="A68" s="231" t="s">
        <v>88</v>
      </c>
      <c r="B68" s="226"/>
      <c r="C68" s="226"/>
      <c r="D68" s="233"/>
      <c r="E68" s="226"/>
      <c r="F68" s="244"/>
    </row>
    <row r="69" spans="1:6" ht="13.5">
      <c r="A69" s="231" t="s">
        <v>91</v>
      </c>
      <c r="B69" s="226">
        <v>0.5</v>
      </c>
      <c r="C69" s="226">
        <v>0.5</v>
      </c>
      <c r="D69" s="233">
        <f t="shared" si="0"/>
        <v>100</v>
      </c>
      <c r="E69" s="226">
        <v>0.5</v>
      </c>
      <c r="F69" s="244">
        <f t="shared" si="1"/>
        <v>100</v>
      </c>
    </row>
    <row r="70" spans="1:6" ht="13.5">
      <c r="A70" s="231" t="s">
        <v>42</v>
      </c>
      <c r="B70" s="226">
        <v>1.1</v>
      </c>
      <c r="C70" s="226">
        <v>1.1</v>
      </c>
      <c r="D70" s="233">
        <f t="shared" si="0"/>
        <v>100</v>
      </c>
      <c r="E70" s="226">
        <v>1.2</v>
      </c>
      <c r="F70" s="244">
        <f t="shared" si="1"/>
        <v>109.09090909090908</v>
      </c>
    </row>
    <row r="71" spans="1:6" ht="13.5">
      <c r="A71" s="231" t="s">
        <v>87</v>
      </c>
      <c r="B71" s="226"/>
      <c r="C71" s="226"/>
      <c r="D71" s="233"/>
      <c r="E71" s="226"/>
      <c r="F71" s="244"/>
    </row>
    <row r="72" spans="1:6" ht="27.75">
      <c r="A72" s="231" t="s">
        <v>88</v>
      </c>
      <c r="B72" s="226"/>
      <c r="C72" s="226"/>
      <c r="D72" s="233"/>
      <c r="E72" s="226"/>
      <c r="F72" s="244"/>
    </row>
    <row r="73" spans="1:6" ht="13.5">
      <c r="A73" s="231" t="s">
        <v>91</v>
      </c>
      <c r="B73" s="226">
        <v>1.1</v>
      </c>
      <c r="C73" s="226">
        <v>1.1</v>
      </c>
      <c r="D73" s="233">
        <f t="shared" si="0"/>
        <v>100</v>
      </c>
      <c r="E73" s="226">
        <v>1.2</v>
      </c>
      <c r="F73" s="244">
        <f t="shared" si="1"/>
        <v>109.09090909090908</v>
      </c>
    </row>
    <row r="74" spans="1:6" ht="27.75">
      <c r="A74" s="231" t="s">
        <v>67</v>
      </c>
      <c r="B74" s="226">
        <v>0.00097</v>
      </c>
      <c r="C74" s="226">
        <v>0.00053</v>
      </c>
      <c r="D74" s="233">
        <f t="shared" si="0"/>
        <v>54.63917525773196</v>
      </c>
      <c r="E74" s="226">
        <v>0.00053</v>
      </c>
      <c r="F74" s="244">
        <f t="shared" si="1"/>
        <v>100</v>
      </c>
    </row>
    <row r="75" spans="1:6" ht="13.5">
      <c r="A75" s="231" t="s">
        <v>87</v>
      </c>
      <c r="B75" s="226"/>
      <c r="C75" s="226"/>
      <c r="D75" s="233"/>
      <c r="E75" s="226"/>
      <c r="F75" s="244"/>
    </row>
    <row r="76" spans="1:6" ht="27.75">
      <c r="A76" s="231" t="s">
        <v>88</v>
      </c>
      <c r="B76" s="226">
        <v>0.00097</v>
      </c>
      <c r="C76" s="226">
        <v>0.00053</v>
      </c>
      <c r="D76" s="233">
        <f t="shared" si="0"/>
        <v>54.63917525773196</v>
      </c>
      <c r="E76" s="226">
        <v>0.00053</v>
      </c>
      <c r="F76" s="244">
        <f t="shared" si="1"/>
        <v>100</v>
      </c>
    </row>
    <row r="77" spans="1:6" ht="13.5">
      <c r="A77" s="231" t="s">
        <v>91</v>
      </c>
      <c r="B77" s="226"/>
      <c r="C77" s="226"/>
      <c r="D77" s="233"/>
      <c r="E77" s="226"/>
      <c r="F77" s="244"/>
    </row>
    <row r="78" spans="1:6" ht="27.75">
      <c r="A78" s="218" t="s">
        <v>85</v>
      </c>
      <c r="B78" s="226"/>
      <c r="C78" s="226"/>
      <c r="D78" s="233"/>
      <c r="E78" s="226"/>
      <c r="F78" s="244"/>
    </row>
    <row r="79" spans="1:6" ht="13.5">
      <c r="A79" s="231" t="s">
        <v>86</v>
      </c>
      <c r="B79" s="226">
        <f>B80+B81+B82</f>
        <v>300</v>
      </c>
      <c r="C79" s="226">
        <f>C80+C81+C82</f>
        <v>295</v>
      </c>
      <c r="D79" s="233">
        <f aca="true" t="shared" si="2" ref="D79:D139">C79/B79*100</f>
        <v>98.33333333333333</v>
      </c>
      <c r="E79" s="226">
        <f>E80+E81+E82</f>
        <v>305</v>
      </c>
      <c r="F79" s="244">
        <f aca="true" t="shared" si="3" ref="F79:F139">E79/C79*100</f>
        <v>103.38983050847457</v>
      </c>
    </row>
    <row r="80" spans="1:6" ht="13.5">
      <c r="A80" s="231" t="s">
        <v>87</v>
      </c>
      <c r="B80" s="226">
        <v>80</v>
      </c>
      <c r="C80" s="226">
        <v>80</v>
      </c>
      <c r="D80" s="233">
        <f t="shared" si="2"/>
        <v>100</v>
      </c>
      <c r="E80" s="226">
        <v>90</v>
      </c>
      <c r="F80" s="244">
        <f t="shared" si="3"/>
        <v>112.5</v>
      </c>
    </row>
    <row r="81" spans="1:6" ht="27.75">
      <c r="A81" s="231" t="s">
        <v>88</v>
      </c>
      <c r="B81" s="226"/>
      <c r="C81" s="226"/>
      <c r="D81" s="233"/>
      <c r="E81" s="226"/>
      <c r="F81" s="244"/>
    </row>
    <row r="82" spans="1:6" ht="13.5">
      <c r="A82" s="231" t="s">
        <v>91</v>
      </c>
      <c r="B82" s="226">
        <v>220</v>
      </c>
      <c r="C82" s="226">
        <v>215</v>
      </c>
      <c r="D82" s="233">
        <f t="shared" si="2"/>
        <v>97.72727272727273</v>
      </c>
      <c r="E82" s="226">
        <v>215</v>
      </c>
      <c r="F82" s="244">
        <f t="shared" si="3"/>
        <v>100</v>
      </c>
    </row>
    <row r="83" spans="1:6" ht="27.75">
      <c r="A83" s="231" t="s">
        <v>92</v>
      </c>
      <c r="B83" s="226">
        <f>B84+B85+B86</f>
        <v>170</v>
      </c>
      <c r="C83" s="226">
        <f>C84+C85+C86</f>
        <v>175</v>
      </c>
      <c r="D83" s="233">
        <f t="shared" si="2"/>
        <v>102.94117647058823</v>
      </c>
      <c r="E83" s="226">
        <v>180</v>
      </c>
      <c r="F83" s="244">
        <f t="shared" si="3"/>
        <v>102.85714285714285</v>
      </c>
    </row>
    <row r="84" spans="1:6" ht="13.5">
      <c r="A84" s="231" t="s">
        <v>87</v>
      </c>
      <c r="B84" s="226">
        <v>60</v>
      </c>
      <c r="C84" s="226">
        <v>75</v>
      </c>
      <c r="D84" s="233">
        <f t="shared" si="2"/>
        <v>125</v>
      </c>
      <c r="E84" s="226">
        <f>E83-E85-E86</f>
        <v>80</v>
      </c>
      <c r="F84" s="244">
        <f t="shared" si="3"/>
        <v>106.66666666666667</v>
      </c>
    </row>
    <row r="85" spans="1:6" ht="27.75">
      <c r="A85" s="231" t="s">
        <v>88</v>
      </c>
      <c r="B85" s="226"/>
      <c r="C85" s="226"/>
      <c r="D85" s="233"/>
      <c r="E85" s="226"/>
      <c r="F85" s="244"/>
    </row>
    <row r="86" spans="1:6" ht="13.5">
      <c r="A86" s="231" t="s">
        <v>91</v>
      </c>
      <c r="B86" s="226">
        <v>110</v>
      </c>
      <c r="C86" s="226">
        <v>100</v>
      </c>
      <c r="D86" s="233">
        <f t="shared" si="2"/>
        <v>90.9090909090909</v>
      </c>
      <c r="E86" s="226">
        <v>100</v>
      </c>
      <c r="F86" s="244">
        <f t="shared" si="3"/>
        <v>100</v>
      </c>
    </row>
    <row r="87" spans="1:6" ht="13.5">
      <c r="A87" s="231" t="s">
        <v>93</v>
      </c>
      <c r="B87" s="226">
        <f>B88+B89+B90</f>
        <v>1470</v>
      </c>
      <c r="C87" s="226">
        <f>C88+C89+C90</f>
        <v>1525</v>
      </c>
      <c r="D87" s="233">
        <f t="shared" si="2"/>
        <v>103.74149659863944</v>
      </c>
      <c r="E87" s="226">
        <f>E88+E89+E90</f>
        <v>1627</v>
      </c>
      <c r="F87" s="244">
        <f t="shared" si="3"/>
        <v>106.68852459016394</v>
      </c>
    </row>
    <row r="88" spans="1:6" ht="13.5">
      <c r="A88" s="231" t="s">
        <v>87</v>
      </c>
      <c r="B88" s="226">
        <v>1140</v>
      </c>
      <c r="C88" s="226">
        <v>1200</v>
      </c>
      <c r="D88" s="233">
        <f t="shared" si="2"/>
        <v>105.26315789473684</v>
      </c>
      <c r="E88" s="226">
        <v>1300</v>
      </c>
      <c r="F88" s="244">
        <f t="shared" si="3"/>
        <v>108.33333333333333</v>
      </c>
    </row>
    <row r="89" spans="1:6" ht="27.75">
      <c r="A89" s="231" t="s">
        <v>88</v>
      </c>
      <c r="B89" s="226"/>
      <c r="C89" s="226"/>
      <c r="D89" s="233"/>
      <c r="E89" s="226"/>
      <c r="F89" s="244"/>
    </row>
    <row r="90" spans="1:6" ht="13.5">
      <c r="A90" s="231" t="s">
        <v>91</v>
      </c>
      <c r="B90" s="226">
        <v>330</v>
      </c>
      <c r="C90" s="226">
        <v>325</v>
      </c>
      <c r="D90" s="233">
        <f t="shared" si="2"/>
        <v>98.48484848484848</v>
      </c>
      <c r="E90" s="226">
        <v>327</v>
      </c>
      <c r="F90" s="244">
        <f t="shared" si="3"/>
        <v>100.61538461538461</v>
      </c>
    </row>
    <row r="91" spans="1:6" ht="13.5">
      <c r="A91" s="231" t="s">
        <v>94</v>
      </c>
      <c r="B91" s="226">
        <v>95</v>
      </c>
      <c r="C91" s="226">
        <v>110</v>
      </c>
      <c r="D91" s="233">
        <f t="shared" si="2"/>
        <v>115.78947368421053</v>
      </c>
      <c r="E91" s="226">
        <v>115</v>
      </c>
      <c r="F91" s="244">
        <f t="shared" si="3"/>
        <v>104.54545454545455</v>
      </c>
    </row>
    <row r="92" spans="1:6" ht="13.5">
      <c r="A92" s="231" t="s">
        <v>95</v>
      </c>
      <c r="B92" s="226">
        <v>18</v>
      </c>
      <c r="C92" s="226">
        <v>18</v>
      </c>
      <c r="D92" s="233">
        <f t="shared" si="2"/>
        <v>100</v>
      </c>
      <c r="E92" s="226">
        <v>18</v>
      </c>
      <c r="F92" s="244">
        <f t="shared" si="3"/>
        <v>100</v>
      </c>
    </row>
    <row r="93" spans="1:6" ht="13.5">
      <c r="A93" s="231"/>
      <c r="B93" s="226"/>
      <c r="C93" s="226"/>
      <c r="D93" s="233"/>
      <c r="E93" s="226"/>
      <c r="F93" s="244"/>
    </row>
    <row r="94" spans="1:6" ht="13.5">
      <c r="A94" s="232" t="s">
        <v>59</v>
      </c>
      <c r="B94" s="226">
        <v>300</v>
      </c>
      <c r="C94" s="226">
        <v>330</v>
      </c>
      <c r="D94" s="233">
        <f t="shared" si="2"/>
        <v>110.00000000000001</v>
      </c>
      <c r="E94" s="226">
        <v>360</v>
      </c>
      <c r="F94" s="244">
        <f t="shared" si="3"/>
        <v>109.09090909090908</v>
      </c>
    </row>
    <row r="95" spans="1:6" ht="13.5">
      <c r="A95" s="232" t="s">
        <v>60</v>
      </c>
      <c r="B95" s="226">
        <v>0</v>
      </c>
      <c r="C95" s="226">
        <v>0</v>
      </c>
      <c r="D95" s="233"/>
      <c r="E95" s="226">
        <v>0</v>
      </c>
      <c r="F95" s="244"/>
    </row>
    <row r="96" spans="1:6" ht="13.5">
      <c r="A96" s="232" t="s">
        <v>61</v>
      </c>
      <c r="B96" s="226">
        <v>3000</v>
      </c>
      <c r="C96" s="226">
        <v>3510</v>
      </c>
      <c r="D96" s="233">
        <f t="shared" si="2"/>
        <v>117</v>
      </c>
      <c r="E96" s="226">
        <v>3900</v>
      </c>
      <c r="F96" s="244">
        <f t="shared" si="3"/>
        <v>111.11111111111111</v>
      </c>
    </row>
    <row r="97" spans="1:6" ht="42">
      <c r="A97" s="232" t="s">
        <v>62</v>
      </c>
      <c r="B97" s="226"/>
      <c r="C97" s="226"/>
      <c r="D97" s="233"/>
      <c r="E97" s="226"/>
      <c r="F97" s="244"/>
    </row>
    <row r="98" spans="1:6" ht="27.75">
      <c r="A98" s="232" t="s">
        <v>63</v>
      </c>
      <c r="B98" s="226">
        <v>160</v>
      </c>
      <c r="C98" s="226">
        <v>200</v>
      </c>
      <c r="D98" s="233">
        <f t="shared" si="2"/>
        <v>125</v>
      </c>
      <c r="E98" s="226">
        <v>230</v>
      </c>
      <c r="F98" s="244">
        <f t="shared" si="3"/>
        <v>114.99999999999999</v>
      </c>
    </row>
    <row r="99" spans="1:6" ht="27.75">
      <c r="A99" s="232" t="s">
        <v>64</v>
      </c>
      <c r="B99" s="226">
        <v>1150</v>
      </c>
      <c r="C99" s="226">
        <v>1240</v>
      </c>
      <c r="D99" s="233">
        <f t="shared" si="2"/>
        <v>107.82608695652173</v>
      </c>
      <c r="E99" s="226">
        <v>1410</v>
      </c>
      <c r="F99" s="244">
        <f t="shared" si="3"/>
        <v>113.70967741935485</v>
      </c>
    </row>
    <row r="100" spans="1:6" ht="27.75">
      <c r="A100" s="232" t="s">
        <v>68</v>
      </c>
      <c r="B100" s="226"/>
      <c r="C100" s="226"/>
      <c r="D100" s="233"/>
      <c r="E100" s="226"/>
      <c r="F100" s="244"/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231" t="s">
        <v>8</v>
      </c>
      <c r="B102" s="226">
        <v>0.088</v>
      </c>
      <c r="C102" s="226">
        <v>0.101</v>
      </c>
      <c r="D102" s="233">
        <f t="shared" si="2"/>
        <v>114.7727272727273</v>
      </c>
      <c r="E102" s="226">
        <v>0.109</v>
      </c>
      <c r="F102" s="244">
        <f t="shared" si="3"/>
        <v>107.9207920792079</v>
      </c>
    </row>
    <row r="103" spans="1:6" ht="13.5">
      <c r="A103" s="218" t="s">
        <v>9</v>
      </c>
      <c r="B103" s="226"/>
      <c r="C103" s="226"/>
      <c r="D103" s="233"/>
      <c r="E103" s="226"/>
      <c r="F103" s="244"/>
    </row>
    <row r="104" spans="1:6" ht="13.5">
      <c r="A104" s="231" t="s">
        <v>10</v>
      </c>
      <c r="B104" s="226">
        <v>0.2</v>
      </c>
      <c r="C104" s="226">
        <v>0.198</v>
      </c>
      <c r="D104" s="233">
        <f t="shared" si="2"/>
        <v>99</v>
      </c>
      <c r="E104" s="226">
        <v>0.202</v>
      </c>
      <c r="F104" s="244">
        <f t="shared" si="3"/>
        <v>102.020202020202</v>
      </c>
    </row>
    <row r="105" spans="1:6" ht="13.5">
      <c r="A105" s="231" t="s">
        <v>11</v>
      </c>
      <c r="B105" s="226">
        <v>0</v>
      </c>
      <c r="C105" s="226">
        <v>0</v>
      </c>
      <c r="D105" s="233"/>
      <c r="E105" s="226">
        <v>0</v>
      </c>
      <c r="F105" s="244"/>
    </row>
    <row r="106" spans="1:6" ht="13.5">
      <c r="A106" s="231" t="s">
        <v>12</v>
      </c>
      <c r="B106" s="226">
        <v>0</v>
      </c>
      <c r="C106" s="226">
        <v>0</v>
      </c>
      <c r="D106" s="233"/>
      <c r="E106" s="226">
        <v>0</v>
      </c>
      <c r="F106" s="244"/>
    </row>
    <row r="107" spans="1:6" ht="13.5">
      <c r="A107" s="231" t="s">
        <v>13</v>
      </c>
      <c r="B107" s="226">
        <v>0</v>
      </c>
      <c r="C107" s="226">
        <v>0</v>
      </c>
      <c r="D107" s="233"/>
      <c r="E107" s="226">
        <v>0</v>
      </c>
      <c r="F107" s="244"/>
    </row>
    <row r="108" spans="1:6" ht="13.5">
      <c r="A108" s="218" t="s">
        <v>14</v>
      </c>
      <c r="B108" s="226">
        <v>0</v>
      </c>
      <c r="C108" s="226">
        <v>0</v>
      </c>
      <c r="D108" s="233"/>
      <c r="E108" s="226">
        <v>0</v>
      </c>
      <c r="F108" s="244"/>
    </row>
    <row r="109" spans="1:6" ht="13.5">
      <c r="A109" s="231" t="s">
        <v>12</v>
      </c>
      <c r="B109" s="226">
        <v>0</v>
      </c>
      <c r="C109" s="226">
        <v>0</v>
      </c>
      <c r="D109" s="233"/>
      <c r="E109" s="226">
        <v>0</v>
      </c>
      <c r="F109" s="244"/>
    </row>
    <row r="110" spans="1:6" ht="13.5">
      <c r="A110" s="231" t="s">
        <v>13</v>
      </c>
      <c r="B110" s="226">
        <v>0</v>
      </c>
      <c r="C110" s="226">
        <v>0</v>
      </c>
      <c r="D110" s="233"/>
      <c r="E110" s="226">
        <v>0</v>
      </c>
      <c r="F110" s="244"/>
    </row>
    <row r="111" spans="1:6" ht="42">
      <c r="A111" s="231" t="s">
        <v>15</v>
      </c>
      <c r="B111" s="226">
        <v>100</v>
      </c>
      <c r="C111" s="226">
        <v>100</v>
      </c>
      <c r="D111" s="233">
        <f t="shared" si="2"/>
        <v>100</v>
      </c>
      <c r="E111" s="226">
        <v>100</v>
      </c>
      <c r="F111" s="244">
        <f t="shared" si="3"/>
        <v>100</v>
      </c>
    </row>
    <row r="112" spans="1:6" ht="13.5">
      <c r="A112" s="218" t="s">
        <v>16</v>
      </c>
      <c r="B112" s="226"/>
      <c r="C112" s="226"/>
      <c r="D112" s="233"/>
      <c r="E112" s="226"/>
      <c r="F112" s="244"/>
    </row>
    <row r="113" spans="1:6" ht="27.75">
      <c r="A113" s="231" t="s">
        <v>17</v>
      </c>
      <c r="B113" s="226">
        <v>0.2684</v>
      </c>
      <c r="C113" s="226">
        <v>0.27</v>
      </c>
      <c r="D113" s="233">
        <f t="shared" si="2"/>
        <v>100.59612518628911</v>
      </c>
      <c r="E113" s="226">
        <v>0.3</v>
      </c>
      <c r="F113" s="244">
        <f t="shared" si="3"/>
        <v>111.1111111111111</v>
      </c>
    </row>
    <row r="114" spans="1:6" ht="27.75">
      <c r="A114" s="231" t="s">
        <v>18</v>
      </c>
      <c r="B114" s="226">
        <v>0.2684</v>
      </c>
      <c r="C114" s="226">
        <v>0.27</v>
      </c>
      <c r="D114" s="233">
        <f t="shared" si="2"/>
        <v>100.59612518628911</v>
      </c>
      <c r="E114" s="226">
        <v>0.3</v>
      </c>
      <c r="F114" s="244">
        <f t="shared" si="3"/>
        <v>111.1111111111111</v>
      </c>
    </row>
    <row r="115" spans="1:6" ht="13.5">
      <c r="A115" s="231" t="s">
        <v>19</v>
      </c>
      <c r="B115" s="226"/>
      <c r="C115" s="226"/>
      <c r="D115" s="233"/>
      <c r="E115" s="226"/>
      <c r="F115" s="244"/>
    </row>
    <row r="116" spans="1:6" ht="13.5">
      <c r="A116" s="231" t="s">
        <v>20</v>
      </c>
      <c r="B116" s="226"/>
      <c r="C116" s="226"/>
      <c r="D116" s="233"/>
      <c r="E116" s="226"/>
      <c r="F116" s="244"/>
    </row>
    <row r="117" spans="1:6" ht="27.75">
      <c r="A117" s="231" t="s">
        <v>21</v>
      </c>
      <c r="B117" s="226"/>
      <c r="C117" s="226"/>
      <c r="D117" s="233"/>
      <c r="E117" s="226"/>
      <c r="F117" s="244"/>
    </row>
    <row r="118" spans="1:6" ht="27.75">
      <c r="A118" s="231" t="s">
        <v>22</v>
      </c>
      <c r="B118" s="226">
        <v>16.7</v>
      </c>
      <c r="C118" s="226">
        <v>16.8</v>
      </c>
      <c r="D118" s="233">
        <f t="shared" si="2"/>
        <v>100.5988023952096</v>
      </c>
      <c r="E118" s="226">
        <v>16.96</v>
      </c>
      <c r="F118" s="244">
        <f t="shared" si="3"/>
        <v>100.95238095238095</v>
      </c>
    </row>
    <row r="119" spans="1:6" ht="27.75">
      <c r="A119" s="218" t="s">
        <v>23</v>
      </c>
      <c r="B119" s="226"/>
      <c r="C119" s="226"/>
      <c r="D119" s="233"/>
      <c r="E119" s="226"/>
      <c r="F119" s="244"/>
    </row>
    <row r="120" spans="1:6" ht="13.5">
      <c r="A120" s="231" t="s">
        <v>32</v>
      </c>
      <c r="B120" s="226">
        <v>0</v>
      </c>
      <c r="C120" s="226">
        <v>0</v>
      </c>
      <c r="D120" s="233"/>
      <c r="E120" s="226">
        <v>0</v>
      </c>
      <c r="F120" s="244"/>
    </row>
    <row r="121" spans="1:6" ht="13.5">
      <c r="A121" s="231" t="s">
        <v>98</v>
      </c>
      <c r="B121" s="226">
        <v>0</v>
      </c>
      <c r="C121" s="226">
        <v>0</v>
      </c>
      <c r="D121" s="233"/>
      <c r="E121" s="226">
        <v>0</v>
      </c>
      <c r="F121" s="244"/>
    </row>
    <row r="122" spans="1:6" ht="27.75">
      <c r="A122" s="231" t="s">
        <v>43</v>
      </c>
      <c r="B122" s="226">
        <v>18.1</v>
      </c>
      <c r="C122" s="226">
        <v>18.1</v>
      </c>
      <c r="D122" s="233">
        <f t="shared" si="2"/>
        <v>100</v>
      </c>
      <c r="E122" s="226">
        <v>18.1</v>
      </c>
      <c r="F122" s="244">
        <f t="shared" si="3"/>
        <v>100</v>
      </c>
    </row>
    <row r="123" spans="1:6" ht="13.5">
      <c r="A123" s="231" t="s">
        <v>33</v>
      </c>
      <c r="B123" s="226">
        <v>0.5</v>
      </c>
      <c r="C123" s="226">
        <v>0.5</v>
      </c>
      <c r="D123" s="233">
        <f t="shared" si="2"/>
        <v>100</v>
      </c>
      <c r="E123" s="226">
        <v>0.5</v>
      </c>
      <c r="F123" s="244">
        <f t="shared" si="3"/>
        <v>100</v>
      </c>
    </row>
    <row r="124" spans="1:6" ht="27.75">
      <c r="A124" s="231" t="s">
        <v>34</v>
      </c>
      <c r="B124" s="226">
        <v>1.4</v>
      </c>
      <c r="C124" s="226">
        <v>1.4</v>
      </c>
      <c r="D124" s="233">
        <f t="shared" si="2"/>
        <v>100</v>
      </c>
      <c r="E124" s="226">
        <v>1.4</v>
      </c>
      <c r="F124" s="244">
        <f t="shared" si="3"/>
        <v>100</v>
      </c>
    </row>
    <row r="125" spans="1:6" ht="27.75">
      <c r="A125" s="231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231" t="s">
        <v>24</v>
      </c>
      <c r="B126" s="233">
        <v>343.8</v>
      </c>
      <c r="C126" s="226">
        <v>345.9</v>
      </c>
      <c r="D126" s="233">
        <f t="shared" si="2"/>
        <v>100.61082024432808</v>
      </c>
      <c r="E126" s="226">
        <v>343.8</v>
      </c>
      <c r="F126" s="244">
        <f t="shared" si="3"/>
        <v>99.39288811795318</v>
      </c>
    </row>
    <row r="127" spans="1:6" ht="27.75">
      <c r="A127" s="231" t="s">
        <v>97</v>
      </c>
      <c r="B127" s="226">
        <v>55</v>
      </c>
      <c r="C127" s="226">
        <v>55</v>
      </c>
      <c r="D127" s="233">
        <f t="shared" si="2"/>
        <v>100</v>
      </c>
      <c r="E127" s="226">
        <v>55</v>
      </c>
      <c r="F127" s="244">
        <f t="shared" si="3"/>
        <v>100</v>
      </c>
    </row>
    <row r="128" spans="1:6" ht="27.75">
      <c r="A128" s="231" t="s">
        <v>82</v>
      </c>
      <c r="B128" s="226">
        <v>3230</v>
      </c>
      <c r="C128" s="226">
        <v>3230</v>
      </c>
      <c r="D128" s="233">
        <f t="shared" si="2"/>
        <v>100</v>
      </c>
      <c r="E128" s="226">
        <v>3300</v>
      </c>
      <c r="F128" s="244">
        <f t="shared" si="3"/>
        <v>102.1671826625387</v>
      </c>
    </row>
    <row r="129" spans="1:6" ht="13.5">
      <c r="A129" s="231" t="s">
        <v>99</v>
      </c>
      <c r="B129" s="226">
        <v>23</v>
      </c>
      <c r="C129" s="226">
        <v>26.2</v>
      </c>
      <c r="D129" s="233">
        <f t="shared" si="2"/>
        <v>113.91304347826086</v>
      </c>
      <c r="E129" s="226">
        <v>28.6</v>
      </c>
      <c r="F129" s="244">
        <f t="shared" si="3"/>
        <v>109.16030534351147</v>
      </c>
    </row>
    <row r="130" spans="1:7" ht="27.75">
      <c r="A130" s="218" t="s">
        <v>35</v>
      </c>
      <c r="B130" s="226">
        <f>B131+B132+B133+B134</f>
        <v>45</v>
      </c>
      <c r="C130" s="226">
        <f>C131+C132+C133+C134</f>
        <v>45</v>
      </c>
      <c r="D130" s="233">
        <f t="shared" si="2"/>
        <v>100</v>
      </c>
      <c r="E130" s="226">
        <f>E131+E132+E133+E134</f>
        <v>45</v>
      </c>
      <c r="F130" s="244">
        <f t="shared" si="3"/>
        <v>100</v>
      </c>
      <c r="G130" s="138"/>
    </row>
    <row r="131" spans="1:7" ht="27.75">
      <c r="A131" s="231" t="s">
        <v>70</v>
      </c>
      <c r="B131" s="226">
        <v>0</v>
      </c>
      <c r="C131" s="226">
        <v>0</v>
      </c>
      <c r="D131" s="233"/>
      <c r="E131" s="226">
        <v>0</v>
      </c>
      <c r="F131" s="244"/>
      <c r="G131" s="138"/>
    </row>
    <row r="132" spans="1:7" ht="27.75">
      <c r="A132" s="231" t="s">
        <v>71</v>
      </c>
      <c r="B132" s="226">
        <v>5</v>
      </c>
      <c r="C132" s="226">
        <v>5</v>
      </c>
      <c r="D132" s="233">
        <f t="shared" si="2"/>
        <v>100</v>
      </c>
      <c r="E132" s="226">
        <v>5</v>
      </c>
      <c r="F132" s="244">
        <f t="shared" si="3"/>
        <v>100</v>
      </c>
      <c r="G132" s="138"/>
    </row>
    <row r="133" spans="1:7" ht="27.75">
      <c r="A133" s="231" t="s">
        <v>72</v>
      </c>
      <c r="B133" s="226">
        <v>5</v>
      </c>
      <c r="C133" s="226">
        <v>5</v>
      </c>
      <c r="D133" s="233">
        <f t="shared" si="2"/>
        <v>100</v>
      </c>
      <c r="E133" s="226">
        <v>5</v>
      </c>
      <c r="F133" s="244">
        <f t="shared" si="3"/>
        <v>100</v>
      </c>
      <c r="G133" s="138"/>
    </row>
    <row r="134" spans="1:7" ht="13.5">
      <c r="A134" s="231" t="s">
        <v>69</v>
      </c>
      <c r="B134" s="226">
        <v>35</v>
      </c>
      <c r="C134" s="226">
        <v>35</v>
      </c>
      <c r="D134" s="233">
        <f t="shared" si="2"/>
        <v>100</v>
      </c>
      <c r="E134" s="226">
        <v>35</v>
      </c>
      <c r="F134" s="244">
        <f t="shared" si="3"/>
        <v>100</v>
      </c>
      <c r="G134" s="138"/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6" ht="13.5">
      <c r="A136" s="231" t="s">
        <v>74</v>
      </c>
      <c r="B136" s="226">
        <v>2</v>
      </c>
      <c r="C136" s="226">
        <v>2</v>
      </c>
      <c r="D136" s="233">
        <f t="shared" si="2"/>
        <v>100</v>
      </c>
      <c r="E136" s="226">
        <v>2</v>
      </c>
      <c r="F136" s="244">
        <f t="shared" si="3"/>
        <v>100</v>
      </c>
    </row>
    <row r="137" spans="1:6" ht="13.5">
      <c r="A137" s="231" t="s">
        <v>75</v>
      </c>
      <c r="B137" s="226">
        <v>12</v>
      </c>
      <c r="C137" s="226">
        <v>12</v>
      </c>
      <c r="D137" s="233">
        <f t="shared" si="2"/>
        <v>100</v>
      </c>
      <c r="E137" s="226">
        <v>12</v>
      </c>
      <c r="F137" s="244">
        <f t="shared" si="3"/>
        <v>100</v>
      </c>
    </row>
    <row r="138" spans="1:6" ht="13.5">
      <c r="A138" s="231" t="s">
        <v>76</v>
      </c>
      <c r="B138" s="226"/>
      <c r="C138" s="226"/>
      <c r="D138" s="233"/>
      <c r="E138" s="226"/>
      <c r="F138" s="244"/>
    </row>
    <row r="139" spans="1:6" ht="27.75">
      <c r="A139" s="231" t="s">
        <v>80</v>
      </c>
      <c r="B139" s="226">
        <v>24</v>
      </c>
      <c r="C139" s="226">
        <v>24</v>
      </c>
      <c r="D139" s="233">
        <f t="shared" si="2"/>
        <v>100</v>
      </c>
      <c r="E139" s="226">
        <v>24</v>
      </c>
      <c r="F139" s="244">
        <f t="shared" si="3"/>
        <v>100</v>
      </c>
    </row>
    <row r="140" spans="1:6" ht="13.5">
      <c r="A140" s="231" t="s">
        <v>77</v>
      </c>
      <c r="B140" s="226">
        <v>11.2</v>
      </c>
      <c r="C140" s="226">
        <v>11.2</v>
      </c>
      <c r="D140" s="233">
        <f>C140/B140*100</f>
        <v>100</v>
      </c>
      <c r="E140" s="226">
        <v>11.2</v>
      </c>
      <c r="F140" s="244">
        <f>E140/C140*100</f>
        <v>100</v>
      </c>
    </row>
    <row r="141" spans="1:6" ht="27.75">
      <c r="A141" s="231" t="s">
        <v>78</v>
      </c>
      <c r="B141" s="226">
        <v>41</v>
      </c>
      <c r="C141" s="226">
        <v>41</v>
      </c>
      <c r="D141" s="233">
        <f>C141/B141*100</f>
        <v>100</v>
      </c>
      <c r="E141" s="226">
        <v>41</v>
      </c>
      <c r="F141" s="244">
        <f>E141/C141*100</f>
        <v>100</v>
      </c>
    </row>
    <row r="142" spans="1:6" ht="27.75">
      <c r="A142" s="231" t="s">
        <v>83</v>
      </c>
      <c r="B142" s="226">
        <v>152.2</v>
      </c>
      <c r="C142" s="226">
        <v>152.2</v>
      </c>
      <c r="D142" s="233">
        <f>C142/B142*100</f>
        <v>100</v>
      </c>
      <c r="E142" s="226">
        <v>152.2</v>
      </c>
      <c r="F142" s="244">
        <f>E142/C142*100</f>
        <v>100</v>
      </c>
    </row>
    <row r="143" spans="1:6" ht="27.75">
      <c r="A143" s="231" t="s">
        <v>84</v>
      </c>
      <c r="B143" s="226">
        <v>40.6</v>
      </c>
      <c r="C143" s="226">
        <v>40.6</v>
      </c>
      <c r="D143" s="233">
        <f>C143/B143*100</f>
        <v>100</v>
      </c>
      <c r="E143" s="226">
        <v>41</v>
      </c>
      <c r="F143" s="244">
        <f>E143/C143*100</f>
        <v>100.98522167487684</v>
      </c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46" t="s">
        <v>81</v>
      </c>
      <c r="B145" s="247"/>
      <c r="C145" s="247"/>
      <c r="D145" s="248"/>
      <c r="E145" s="247"/>
      <c r="F145" s="249"/>
    </row>
    <row r="147" spans="1:6" ht="13.5">
      <c r="A147" s="25" t="s">
        <v>166</v>
      </c>
      <c r="B147" s="25"/>
      <c r="C147" s="25"/>
      <c r="D147" s="317" t="s">
        <v>167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75390625" style="0" customWidth="1"/>
  </cols>
  <sheetData>
    <row r="1" spans="1:6" ht="13.5">
      <c r="A1" s="1"/>
      <c r="B1" s="321" t="s">
        <v>143</v>
      </c>
      <c r="C1" s="321"/>
      <c r="D1" s="321"/>
      <c r="E1" s="321"/>
      <c r="F1" s="321"/>
    </row>
    <row r="2" spans="1:6" ht="13.5">
      <c r="A2" s="1"/>
      <c r="B2" s="321" t="s">
        <v>168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6" ht="13.5">
      <c r="A6" s="1"/>
      <c r="B6" s="321" t="s">
        <v>147</v>
      </c>
      <c r="C6" s="321"/>
      <c r="D6" s="321"/>
      <c r="E6" s="321"/>
      <c r="F6" s="321"/>
    </row>
    <row r="7" spans="1:6" ht="12">
      <c r="A7" s="316" t="s">
        <v>169</v>
      </c>
      <c r="B7" s="316"/>
      <c r="C7" s="316"/>
      <c r="D7" s="316"/>
      <c r="E7" s="316"/>
      <c r="F7" s="316"/>
    </row>
    <row r="8" spans="1:6" ht="21.7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250" t="s">
        <v>47</v>
      </c>
      <c r="B12" s="229">
        <v>9.83</v>
      </c>
      <c r="C12" s="229">
        <v>9.822</v>
      </c>
      <c r="D12" s="251">
        <f aca="true" t="shared" si="0" ref="D12:D73">C12/B12*100</f>
        <v>99.91861648016275</v>
      </c>
      <c r="E12" s="229">
        <v>9.828</v>
      </c>
      <c r="F12" s="252">
        <f>E12/C12*100</f>
        <v>100.06108735491755</v>
      </c>
    </row>
    <row r="13" spans="1:6" ht="27.75">
      <c r="A13" s="231" t="s">
        <v>54</v>
      </c>
      <c r="B13" s="226">
        <v>7.673</v>
      </c>
      <c r="C13" s="226">
        <v>8.665</v>
      </c>
      <c r="D13" s="233">
        <f t="shared" si="0"/>
        <v>112.92845041053042</v>
      </c>
      <c r="E13" s="226">
        <v>9.812</v>
      </c>
      <c r="F13" s="244">
        <f aca="true" t="shared" si="1" ref="F13:F73">E13/C13*100</f>
        <v>113.23716099249856</v>
      </c>
    </row>
    <row r="14" spans="1:6" ht="13.5">
      <c r="A14" s="231" t="s">
        <v>52</v>
      </c>
      <c r="B14" s="230">
        <v>4.857</v>
      </c>
      <c r="C14" s="230">
        <v>4.874</v>
      </c>
      <c r="D14" s="233">
        <f t="shared" si="0"/>
        <v>100.35001029442041</v>
      </c>
      <c r="E14" s="230">
        <v>4.871</v>
      </c>
      <c r="F14" s="244">
        <f t="shared" si="1"/>
        <v>99.93844891259748</v>
      </c>
    </row>
    <row r="15" spans="1:6" ht="13.5">
      <c r="A15" s="231" t="s">
        <v>48</v>
      </c>
      <c r="B15" s="230">
        <v>3.717</v>
      </c>
      <c r="C15" s="230">
        <v>3.724</v>
      </c>
      <c r="D15" s="233">
        <f t="shared" si="0"/>
        <v>100.18832391713748</v>
      </c>
      <c r="E15" s="230">
        <v>3.778</v>
      </c>
      <c r="F15" s="244">
        <f t="shared" si="1"/>
        <v>101.4500537056928</v>
      </c>
    </row>
    <row r="16" spans="1:6" ht="27.75">
      <c r="A16" s="231" t="s">
        <v>53</v>
      </c>
      <c r="B16" s="226">
        <v>11.509</v>
      </c>
      <c r="C16" s="230">
        <v>12.591</v>
      </c>
      <c r="D16" s="233">
        <f t="shared" si="0"/>
        <v>109.4013380832392</v>
      </c>
      <c r="E16" s="226">
        <v>13.661</v>
      </c>
      <c r="F16" s="244">
        <f t="shared" si="1"/>
        <v>108.49813358748312</v>
      </c>
    </row>
    <row r="17" spans="1:6" ht="27.75">
      <c r="A17" s="231" t="s">
        <v>65</v>
      </c>
      <c r="B17" s="226">
        <v>0.092</v>
      </c>
      <c r="C17" s="226">
        <v>0.092</v>
      </c>
      <c r="D17" s="233">
        <f t="shared" si="0"/>
        <v>100</v>
      </c>
      <c r="E17" s="226">
        <v>0.092</v>
      </c>
      <c r="F17" s="244">
        <f t="shared" si="1"/>
        <v>100</v>
      </c>
    </row>
    <row r="18" spans="1:6" ht="27.75">
      <c r="A18" s="232" t="s">
        <v>45</v>
      </c>
      <c r="B18" s="233">
        <v>4.7</v>
      </c>
      <c r="C18" s="226">
        <v>4.86</v>
      </c>
      <c r="D18" s="233">
        <f t="shared" si="0"/>
        <v>103.40425531914894</v>
      </c>
      <c r="E18" s="226">
        <v>4.96</v>
      </c>
      <c r="F18" s="244">
        <f t="shared" si="1"/>
        <v>102.05761316872429</v>
      </c>
    </row>
    <row r="19" spans="1:6" ht="27.75">
      <c r="A19" s="231" t="s">
        <v>46</v>
      </c>
      <c r="B19" s="234">
        <v>0.8</v>
      </c>
      <c r="C19" s="234">
        <v>0.77</v>
      </c>
      <c r="D19" s="233">
        <f t="shared" si="0"/>
        <v>96.25</v>
      </c>
      <c r="E19" s="234">
        <v>0.74</v>
      </c>
      <c r="F19" s="244">
        <f t="shared" si="1"/>
        <v>96.1038961038961</v>
      </c>
    </row>
    <row r="20" spans="1:6" ht="13.5">
      <c r="A20" s="231" t="s">
        <v>27</v>
      </c>
      <c r="B20" s="226">
        <v>8100</v>
      </c>
      <c r="C20" s="226">
        <v>8230</v>
      </c>
      <c r="D20" s="233">
        <f t="shared" si="0"/>
        <v>101.60493827160492</v>
      </c>
      <c r="E20" s="226">
        <v>8300</v>
      </c>
      <c r="F20" s="244">
        <f t="shared" si="1"/>
        <v>100.8505467800729</v>
      </c>
    </row>
    <row r="21" spans="1:6" ht="13.5">
      <c r="A21" s="231" t="s">
        <v>55</v>
      </c>
      <c r="B21" s="226"/>
      <c r="C21" s="226"/>
      <c r="D21" s="233"/>
      <c r="E21" s="226"/>
      <c r="F21" s="244"/>
    </row>
    <row r="22" spans="1:6" ht="13.5">
      <c r="A22" s="231" t="s">
        <v>56</v>
      </c>
      <c r="B22" s="226"/>
      <c r="C22" s="226"/>
      <c r="D22" s="233"/>
      <c r="E22" s="226"/>
      <c r="F22" s="244"/>
    </row>
    <row r="23" spans="1:6" ht="13.5">
      <c r="A23" s="231" t="s">
        <v>57</v>
      </c>
      <c r="B23" s="226">
        <v>449000</v>
      </c>
      <c r="C23" s="226">
        <v>422000</v>
      </c>
      <c r="D23" s="233">
        <f t="shared" si="0"/>
        <v>93.98663697104676</v>
      </c>
      <c r="E23" s="226">
        <v>464600</v>
      </c>
      <c r="F23" s="244">
        <f t="shared" si="1"/>
        <v>110.09478672985782</v>
      </c>
    </row>
    <row r="24" spans="1:6" ht="13.5">
      <c r="A24" s="235" t="s">
        <v>29</v>
      </c>
      <c r="B24" s="226"/>
      <c r="C24" s="226"/>
      <c r="D24" s="233"/>
      <c r="E24" s="226"/>
      <c r="F24" s="244"/>
    </row>
    <row r="25" spans="1:6" ht="13.5">
      <c r="A25" s="235" t="s">
        <v>30</v>
      </c>
      <c r="B25" s="226">
        <v>107304</v>
      </c>
      <c r="C25" s="226">
        <v>100512.1</v>
      </c>
      <c r="D25" s="233">
        <f t="shared" si="0"/>
        <v>93.67041303213301</v>
      </c>
      <c r="E25" s="226">
        <v>111169.5</v>
      </c>
      <c r="F25" s="244">
        <f t="shared" si="1"/>
        <v>110.60310151713078</v>
      </c>
    </row>
    <row r="26" spans="1:6" ht="27.75">
      <c r="A26" s="232" t="s">
        <v>31</v>
      </c>
      <c r="B26" s="230">
        <v>3.364</v>
      </c>
      <c r="C26" s="226">
        <v>3.5</v>
      </c>
      <c r="D26" s="233">
        <f t="shared" si="0"/>
        <v>104.04280618311535</v>
      </c>
      <c r="E26" s="226">
        <v>3.709</v>
      </c>
      <c r="F26" s="244">
        <f t="shared" si="1"/>
        <v>105.97142857142859</v>
      </c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13.5">
      <c r="A28" s="245" t="s">
        <v>117</v>
      </c>
      <c r="B28" s="226">
        <v>2.3</v>
      </c>
      <c r="C28" s="226">
        <v>2.88</v>
      </c>
      <c r="D28" s="233">
        <f t="shared" si="0"/>
        <v>125.21739130434784</v>
      </c>
      <c r="E28" s="226">
        <v>3.11</v>
      </c>
      <c r="F28" s="244">
        <f t="shared" si="1"/>
        <v>107.98611111111111</v>
      </c>
    </row>
    <row r="29" spans="1:6" ht="13.5">
      <c r="A29" s="245" t="s">
        <v>127</v>
      </c>
      <c r="B29" s="226">
        <v>30.7</v>
      </c>
      <c r="C29" s="233">
        <v>28</v>
      </c>
      <c r="D29" s="233">
        <f t="shared" si="0"/>
        <v>91.20521172638438</v>
      </c>
      <c r="E29" s="226">
        <v>28.7</v>
      </c>
      <c r="F29" s="244">
        <f t="shared" si="1"/>
        <v>102.49999999999999</v>
      </c>
    </row>
    <row r="30" spans="1:6" ht="13.5">
      <c r="A30" s="245" t="s">
        <v>118</v>
      </c>
      <c r="B30" s="226"/>
      <c r="C30" s="226"/>
      <c r="D30" s="233"/>
      <c r="E30" s="226"/>
      <c r="F30" s="244"/>
    </row>
    <row r="31" spans="1:6" ht="13.5">
      <c r="A31" s="245" t="s">
        <v>119</v>
      </c>
      <c r="B31" s="226"/>
      <c r="C31" s="226"/>
      <c r="D31" s="233"/>
      <c r="E31" s="226"/>
      <c r="F31" s="244"/>
    </row>
    <row r="32" spans="1:6" ht="13.5">
      <c r="A32" s="245" t="s">
        <v>120</v>
      </c>
      <c r="B32" s="226"/>
      <c r="C32" s="226"/>
      <c r="D32" s="233"/>
      <c r="E32" s="226"/>
      <c r="F32" s="244"/>
    </row>
    <row r="33" spans="1:6" ht="13.5">
      <c r="A33" s="245" t="s">
        <v>121</v>
      </c>
      <c r="B33" s="226"/>
      <c r="C33" s="226"/>
      <c r="D33" s="233"/>
      <c r="E33" s="226"/>
      <c r="F33" s="244"/>
    </row>
    <row r="34" spans="1:6" ht="13.5">
      <c r="A34" s="245" t="s">
        <v>122</v>
      </c>
      <c r="B34" s="226"/>
      <c r="C34" s="226"/>
      <c r="D34" s="233"/>
      <c r="E34" s="226"/>
      <c r="F34" s="244"/>
    </row>
    <row r="35" spans="1:6" ht="13.5">
      <c r="A35" s="245" t="s">
        <v>123</v>
      </c>
      <c r="B35" s="233">
        <v>1557</v>
      </c>
      <c r="C35" s="226">
        <v>0</v>
      </c>
      <c r="D35" s="233">
        <f t="shared" si="0"/>
        <v>0</v>
      </c>
      <c r="E35" s="226">
        <v>0</v>
      </c>
      <c r="F35" s="244"/>
    </row>
    <row r="36" spans="1:6" ht="13.5">
      <c r="A36" s="245" t="s">
        <v>124</v>
      </c>
      <c r="B36" s="226">
        <v>235.4</v>
      </c>
      <c r="C36" s="226">
        <v>0</v>
      </c>
      <c r="D36" s="233">
        <f t="shared" si="0"/>
        <v>0</v>
      </c>
      <c r="E36" s="226">
        <v>0</v>
      </c>
      <c r="F36" s="244"/>
    </row>
    <row r="37" spans="1:6" ht="13.5">
      <c r="A37" s="245" t="s">
        <v>125</v>
      </c>
      <c r="B37" s="226"/>
      <c r="C37" s="226"/>
      <c r="D37" s="233"/>
      <c r="E37" s="226"/>
      <c r="F37" s="244"/>
    </row>
    <row r="38" spans="1:6" ht="13.5">
      <c r="A38" s="245" t="s">
        <v>126</v>
      </c>
      <c r="B38" s="226"/>
      <c r="C38" s="226"/>
      <c r="D38" s="233"/>
      <c r="E38" s="226"/>
      <c r="F38" s="244"/>
    </row>
    <row r="39" spans="1:6" ht="27.75">
      <c r="A39" s="231" t="s">
        <v>58</v>
      </c>
      <c r="B39" s="220">
        <f>B40+B41+B42</f>
        <v>159.9</v>
      </c>
      <c r="C39" s="220">
        <f>C40+C41+C42</f>
        <v>171</v>
      </c>
      <c r="D39" s="233">
        <f t="shared" si="0"/>
        <v>106.94183864915571</v>
      </c>
      <c r="E39" s="220">
        <f>E40+E41+E42</f>
        <v>201.9</v>
      </c>
      <c r="F39" s="244">
        <f t="shared" si="1"/>
        <v>118.07017543859651</v>
      </c>
    </row>
    <row r="40" spans="1:6" ht="13.5">
      <c r="A40" s="231" t="s">
        <v>87</v>
      </c>
      <c r="B40" s="220">
        <v>99.4</v>
      </c>
      <c r="C40" s="220">
        <v>110</v>
      </c>
      <c r="D40" s="233">
        <f t="shared" si="0"/>
        <v>110.66398390342052</v>
      </c>
      <c r="E40" s="220">
        <v>127.9</v>
      </c>
      <c r="F40" s="244">
        <f t="shared" si="1"/>
        <v>116.27272727272728</v>
      </c>
    </row>
    <row r="41" spans="1:6" ht="27.75">
      <c r="A41" s="231" t="s">
        <v>88</v>
      </c>
      <c r="B41" s="226">
        <v>19</v>
      </c>
      <c r="C41" s="226">
        <v>19</v>
      </c>
      <c r="D41" s="233">
        <f t="shared" si="0"/>
        <v>100</v>
      </c>
      <c r="E41" s="226">
        <v>24</v>
      </c>
      <c r="F41" s="244">
        <f t="shared" si="1"/>
        <v>126.3157894736842</v>
      </c>
    </row>
    <row r="42" spans="1:6" ht="13.5">
      <c r="A42" s="231" t="s">
        <v>89</v>
      </c>
      <c r="B42" s="220">
        <v>41.5</v>
      </c>
      <c r="C42" s="220">
        <v>42</v>
      </c>
      <c r="D42" s="233">
        <f t="shared" si="0"/>
        <v>101.20481927710843</v>
      </c>
      <c r="E42" s="220">
        <v>50</v>
      </c>
      <c r="F42" s="244">
        <f t="shared" si="1"/>
        <v>119.04761904761905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231" t="s">
        <v>90</v>
      </c>
      <c r="B44" s="226">
        <v>8.4</v>
      </c>
      <c r="C44" s="226">
        <v>9</v>
      </c>
      <c r="D44" s="233">
        <f t="shared" si="0"/>
        <v>107.14285714285714</v>
      </c>
      <c r="E44" s="226">
        <v>9</v>
      </c>
      <c r="F44" s="244">
        <f t="shared" si="1"/>
        <v>100</v>
      </c>
    </row>
    <row r="45" spans="1:6" ht="13.5">
      <c r="A45" s="231" t="s">
        <v>3</v>
      </c>
      <c r="B45" s="226"/>
      <c r="C45" s="226"/>
      <c r="D45" s="233"/>
      <c r="E45" s="226"/>
      <c r="F45" s="244"/>
    </row>
    <row r="46" spans="1:6" ht="13.5">
      <c r="A46" s="231" t="s">
        <v>4</v>
      </c>
      <c r="B46" s="226">
        <v>0.3</v>
      </c>
      <c r="C46" s="226">
        <v>0.3</v>
      </c>
      <c r="D46" s="233">
        <f t="shared" si="0"/>
        <v>100</v>
      </c>
      <c r="E46" s="226">
        <v>0.3</v>
      </c>
      <c r="F46" s="244">
        <f t="shared" si="1"/>
        <v>100</v>
      </c>
    </row>
    <row r="47" spans="1:6" ht="13.5">
      <c r="A47" s="231" t="s">
        <v>5</v>
      </c>
      <c r="B47" s="226">
        <v>1.2</v>
      </c>
      <c r="C47" s="226">
        <v>1.8</v>
      </c>
      <c r="D47" s="233">
        <f t="shared" si="0"/>
        <v>150</v>
      </c>
      <c r="E47" s="226">
        <v>1.9</v>
      </c>
      <c r="F47" s="244">
        <f t="shared" si="1"/>
        <v>105.55555555555556</v>
      </c>
    </row>
    <row r="48" spans="1:6" ht="13.5">
      <c r="A48" s="231" t="s">
        <v>6</v>
      </c>
      <c r="B48" s="226">
        <v>12</v>
      </c>
      <c r="C48" s="226">
        <v>14</v>
      </c>
      <c r="D48" s="233">
        <f t="shared" si="0"/>
        <v>116.66666666666667</v>
      </c>
      <c r="E48" s="226">
        <v>14</v>
      </c>
      <c r="F48" s="244">
        <f t="shared" si="1"/>
        <v>100</v>
      </c>
    </row>
    <row r="49" spans="1:6" ht="13.5">
      <c r="A49" s="231" t="s">
        <v>28</v>
      </c>
      <c r="B49" s="226">
        <v>1.2</v>
      </c>
      <c r="C49" s="226">
        <v>1.2</v>
      </c>
      <c r="D49" s="233">
        <f t="shared" si="0"/>
        <v>100</v>
      </c>
      <c r="E49" s="226">
        <v>1.3</v>
      </c>
      <c r="F49" s="244">
        <f t="shared" si="1"/>
        <v>108.33333333333334</v>
      </c>
    </row>
    <row r="50" spans="1:6" ht="13.5">
      <c r="A50" s="231" t="s">
        <v>38</v>
      </c>
      <c r="B50" s="226">
        <f>B51+B52+B53</f>
        <v>0.2</v>
      </c>
      <c r="C50" s="226">
        <f>C51+C52+C53</f>
        <v>0.5</v>
      </c>
      <c r="D50" s="233">
        <f t="shared" si="0"/>
        <v>250</v>
      </c>
      <c r="E50" s="226">
        <v>0.5</v>
      </c>
      <c r="F50" s="244">
        <f t="shared" si="1"/>
        <v>100</v>
      </c>
    </row>
    <row r="51" spans="1:6" ht="13.5">
      <c r="A51" s="231" t="s">
        <v>87</v>
      </c>
      <c r="B51" s="226"/>
      <c r="C51" s="226"/>
      <c r="D51" s="233"/>
      <c r="E51" s="226"/>
      <c r="F51" s="244"/>
    </row>
    <row r="52" spans="1:6" ht="27.75">
      <c r="A52" s="231" t="s">
        <v>88</v>
      </c>
      <c r="B52" s="226"/>
      <c r="C52" s="226"/>
      <c r="D52" s="233"/>
      <c r="E52" s="226"/>
      <c r="F52" s="244"/>
    </row>
    <row r="53" spans="1:6" ht="13.5">
      <c r="A53" s="231" t="s">
        <v>91</v>
      </c>
      <c r="B53" s="226">
        <v>0.2</v>
      </c>
      <c r="C53" s="226">
        <v>0.5</v>
      </c>
      <c r="D53" s="233">
        <f t="shared" si="0"/>
        <v>250</v>
      </c>
      <c r="E53" s="226">
        <f>E50-E51-E52</f>
        <v>0.5</v>
      </c>
      <c r="F53" s="244">
        <f t="shared" si="1"/>
        <v>100</v>
      </c>
    </row>
    <row r="54" spans="1:6" ht="13.5">
      <c r="A54" s="231" t="s">
        <v>39</v>
      </c>
      <c r="B54" s="226">
        <f>B55+B56+B57</f>
        <v>0.4</v>
      </c>
      <c r="C54" s="226">
        <f>C55+C56+C57</f>
        <v>0.5</v>
      </c>
      <c r="D54" s="233">
        <f t="shared" si="0"/>
        <v>125</v>
      </c>
      <c r="E54" s="226">
        <f>E55+E56+E57</f>
        <v>0.5</v>
      </c>
      <c r="F54" s="244">
        <f t="shared" si="1"/>
        <v>100</v>
      </c>
    </row>
    <row r="55" spans="1:6" ht="13.5">
      <c r="A55" s="231" t="s">
        <v>87</v>
      </c>
      <c r="B55" s="226"/>
      <c r="C55" s="226"/>
      <c r="D55" s="233"/>
      <c r="E55" s="226"/>
      <c r="F55" s="244"/>
    </row>
    <row r="56" spans="1:6" ht="27.75">
      <c r="A56" s="231" t="s">
        <v>88</v>
      </c>
      <c r="B56" s="226"/>
      <c r="C56" s="226"/>
      <c r="D56" s="233"/>
      <c r="E56" s="226"/>
      <c r="F56" s="244"/>
    </row>
    <row r="57" spans="1:6" ht="13.5">
      <c r="A57" s="231" t="s">
        <v>91</v>
      </c>
      <c r="B57" s="226">
        <v>0.4</v>
      </c>
      <c r="C57" s="226">
        <v>0.5</v>
      </c>
      <c r="D57" s="233">
        <f t="shared" si="0"/>
        <v>125</v>
      </c>
      <c r="E57" s="226">
        <v>0.5</v>
      </c>
      <c r="F57" s="244">
        <f t="shared" si="1"/>
        <v>100</v>
      </c>
    </row>
    <row r="58" spans="1:6" ht="13.5">
      <c r="A58" s="231" t="s">
        <v>66</v>
      </c>
      <c r="B58" s="226">
        <f>B59+B60+B61</f>
        <v>0.1</v>
      </c>
      <c r="C58" s="226">
        <f>C59+C60+C61</f>
        <v>0.05</v>
      </c>
      <c r="D58" s="233">
        <f t="shared" si="0"/>
        <v>50</v>
      </c>
      <c r="E58" s="226">
        <f>E59+E60+E61</f>
        <v>0.1</v>
      </c>
      <c r="F58" s="244">
        <f t="shared" si="1"/>
        <v>200</v>
      </c>
    </row>
    <row r="59" spans="1:6" ht="13.5">
      <c r="A59" s="231" t="s">
        <v>87</v>
      </c>
      <c r="B59" s="226"/>
      <c r="C59" s="226"/>
      <c r="D59" s="233"/>
      <c r="E59" s="226"/>
      <c r="F59" s="244"/>
    </row>
    <row r="60" spans="1:6" ht="27.75">
      <c r="A60" s="231" t="s">
        <v>88</v>
      </c>
      <c r="B60" s="226"/>
      <c r="C60" s="226"/>
      <c r="D60" s="233"/>
      <c r="E60" s="226"/>
      <c r="F60" s="244"/>
    </row>
    <row r="61" spans="1:6" ht="13.5">
      <c r="A61" s="231" t="s">
        <v>91</v>
      </c>
      <c r="B61" s="226">
        <v>0.1</v>
      </c>
      <c r="C61" s="226">
        <v>0.05</v>
      </c>
      <c r="D61" s="233">
        <f t="shared" si="0"/>
        <v>50</v>
      </c>
      <c r="E61" s="226">
        <v>0.1</v>
      </c>
      <c r="F61" s="244">
        <f t="shared" si="1"/>
        <v>200</v>
      </c>
    </row>
    <row r="62" spans="1:6" ht="13.5">
      <c r="A62" s="231" t="s">
        <v>40</v>
      </c>
      <c r="B62" s="238">
        <v>1.6</v>
      </c>
      <c r="C62" s="226">
        <v>0.3</v>
      </c>
      <c r="D62" s="233">
        <f t="shared" si="0"/>
        <v>18.749999999999996</v>
      </c>
      <c r="E62" s="226">
        <v>0.4</v>
      </c>
      <c r="F62" s="244">
        <f t="shared" si="1"/>
        <v>133.33333333333334</v>
      </c>
    </row>
    <row r="63" spans="1:6" ht="13.5">
      <c r="A63" s="231" t="s">
        <v>87</v>
      </c>
      <c r="B63" s="238">
        <v>1.21</v>
      </c>
      <c r="C63" s="226">
        <f>C62-C64-C65</f>
        <v>0.09999999999999998</v>
      </c>
      <c r="D63" s="233"/>
      <c r="E63" s="226">
        <f>E62-E64-E65</f>
        <v>0.2</v>
      </c>
      <c r="F63" s="244">
        <f t="shared" si="1"/>
        <v>200.00000000000006</v>
      </c>
    </row>
    <row r="64" spans="1:6" ht="27.75">
      <c r="A64" s="231" t="s">
        <v>88</v>
      </c>
      <c r="B64" s="226">
        <f>B62-B63-B65</f>
        <v>0</v>
      </c>
      <c r="C64" s="226"/>
      <c r="D64" s="233"/>
      <c r="E64" s="226"/>
      <c r="F64" s="244"/>
    </row>
    <row r="65" spans="1:6" ht="13.5">
      <c r="A65" s="231" t="s">
        <v>91</v>
      </c>
      <c r="B65" s="238">
        <v>0.39</v>
      </c>
      <c r="C65" s="226">
        <v>0.2</v>
      </c>
      <c r="D65" s="233">
        <f t="shared" si="0"/>
        <v>51.28205128205129</v>
      </c>
      <c r="E65" s="226">
        <v>0.2</v>
      </c>
      <c r="F65" s="244">
        <f t="shared" si="1"/>
        <v>100</v>
      </c>
    </row>
    <row r="66" spans="1:6" ht="13.5">
      <c r="A66" s="231" t="s">
        <v>41</v>
      </c>
      <c r="B66" s="226">
        <v>0.7</v>
      </c>
      <c r="C66" s="226">
        <f>C67+C68+C69</f>
        <v>1</v>
      </c>
      <c r="D66" s="233">
        <f t="shared" si="0"/>
        <v>142.85714285714286</v>
      </c>
      <c r="E66" s="226">
        <f>E67+E69</f>
        <v>1</v>
      </c>
      <c r="F66" s="244">
        <f t="shared" si="1"/>
        <v>100</v>
      </c>
    </row>
    <row r="67" spans="1:6" ht="13.5">
      <c r="A67" s="231" t="s">
        <v>87</v>
      </c>
      <c r="B67" s="226">
        <f>B66-B68-B69</f>
        <v>0.19999999999999996</v>
      </c>
      <c r="C67" s="226">
        <v>0.5</v>
      </c>
      <c r="D67" s="233">
        <f t="shared" si="0"/>
        <v>250.00000000000006</v>
      </c>
      <c r="E67" s="226">
        <v>0.5</v>
      </c>
      <c r="F67" s="244">
        <f t="shared" si="1"/>
        <v>100</v>
      </c>
    </row>
    <row r="68" spans="1:6" ht="27.75">
      <c r="A68" s="231" t="s">
        <v>88</v>
      </c>
      <c r="B68" s="226"/>
      <c r="C68" s="226"/>
      <c r="D68" s="233"/>
      <c r="E68" s="226"/>
      <c r="F68" s="244"/>
    </row>
    <row r="69" spans="1:6" ht="13.5">
      <c r="A69" s="231" t="s">
        <v>91</v>
      </c>
      <c r="B69" s="226">
        <v>0.5</v>
      </c>
      <c r="C69" s="226">
        <v>0.5</v>
      </c>
      <c r="D69" s="233">
        <f t="shared" si="0"/>
        <v>100</v>
      </c>
      <c r="E69" s="226">
        <v>0.5</v>
      </c>
      <c r="F69" s="244">
        <f t="shared" si="1"/>
        <v>100</v>
      </c>
    </row>
    <row r="70" spans="1:6" ht="13.5">
      <c r="A70" s="231" t="s">
        <v>42</v>
      </c>
      <c r="B70" s="226">
        <v>1.1</v>
      </c>
      <c r="C70" s="226">
        <v>1.1</v>
      </c>
      <c r="D70" s="233">
        <f t="shared" si="0"/>
        <v>100</v>
      </c>
      <c r="E70" s="226">
        <v>1.1</v>
      </c>
      <c r="F70" s="244">
        <f t="shared" si="1"/>
        <v>100</v>
      </c>
    </row>
    <row r="71" spans="1:6" ht="13.5">
      <c r="A71" s="231" t="s">
        <v>87</v>
      </c>
      <c r="B71" s="226"/>
      <c r="C71" s="226"/>
      <c r="D71" s="233"/>
      <c r="E71" s="226"/>
      <c r="F71" s="244"/>
    </row>
    <row r="72" spans="1:6" ht="27.75">
      <c r="A72" s="231" t="s">
        <v>88</v>
      </c>
      <c r="B72" s="226"/>
      <c r="C72" s="226"/>
      <c r="D72" s="233"/>
      <c r="E72" s="226"/>
      <c r="F72" s="244"/>
    </row>
    <row r="73" spans="1:6" ht="13.5">
      <c r="A73" s="231" t="s">
        <v>91</v>
      </c>
      <c r="B73" s="226">
        <v>1.1</v>
      </c>
      <c r="C73" s="226">
        <v>1.1</v>
      </c>
      <c r="D73" s="233">
        <f t="shared" si="0"/>
        <v>100</v>
      </c>
      <c r="E73" s="226">
        <v>1.1</v>
      </c>
      <c r="F73" s="244">
        <f t="shared" si="1"/>
        <v>100</v>
      </c>
    </row>
    <row r="74" spans="1:6" ht="27.75">
      <c r="A74" s="231" t="s">
        <v>67</v>
      </c>
      <c r="B74" s="226"/>
      <c r="C74" s="226"/>
      <c r="D74" s="233"/>
      <c r="E74" s="226"/>
      <c r="F74" s="244"/>
    </row>
    <row r="75" spans="1:6" ht="13.5">
      <c r="A75" s="231" t="s">
        <v>87</v>
      </c>
      <c r="B75" s="226"/>
      <c r="C75" s="226"/>
      <c r="D75" s="233"/>
      <c r="E75" s="226"/>
      <c r="F75" s="244"/>
    </row>
    <row r="76" spans="1:6" ht="27.75">
      <c r="A76" s="231" t="s">
        <v>88</v>
      </c>
      <c r="B76" s="226"/>
      <c r="C76" s="226"/>
      <c r="D76" s="233"/>
      <c r="E76" s="226"/>
      <c r="F76" s="244"/>
    </row>
    <row r="77" spans="1:6" ht="13.5">
      <c r="A77" s="231" t="s">
        <v>91</v>
      </c>
      <c r="B77" s="226"/>
      <c r="C77" s="226"/>
      <c r="D77" s="233"/>
      <c r="E77" s="226"/>
      <c r="F77" s="244"/>
    </row>
    <row r="78" spans="1:6" ht="13.5">
      <c r="A78" s="218" t="s">
        <v>85</v>
      </c>
      <c r="B78" s="226"/>
      <c r="C78" s="226"/>
      <c r="D78" s="233"/>
      <c r="E78" s="226"/>
      <c r="F78" s="244"/>
    </row>
    <row r="79" spans="1:6" ht="13.5">
      <c r="A79" s="231" t="s">
        <v>86</v>
      </c>
      <c r="B79" s="226">
        <f>B80+B81+B82</f>
        <v>2260</v>
      </c>
      <c r="C79" s="226">
        <f>C80+C81+C82</f>
        <v>2258</v>
      </c>
      <c r="D79" s="233">
        <f aca="true" t="shared" si="2" ref="D79:D139">C79/B79*100</f>
        <v>99.91150442477877</v>
      </c>
      <c r="E79" s="226">
        <f>E80+E81+E82</f>
        <v>2270</v>
      </c>
      <c r="F79" s="244">
        <f aca="true" t="shared" si="3" ref="F79:F139">E79/C79*100</f>
        <v>100.53144375553586</v>
      </c>
    </row>
    <row r="80" spans="1:6" ht="13.5">
      <c r="A80" s="231" t="s">
        <v>87</v>
      </c>
      <c r="B80" s="226">
        <v>2250</v>
      </c>
      <c r="C80" s="226">
        <v>2250</v>
      </c>
      <c r="D80" s="233">
        <f t="shared" si="2"/>
        <v>100</v>
      </c>
      <c r="E80" s="226">
        <v>2260</v>
      </c>
      <c r="F80" s="244">
        <f t="shared" si="3"/>
        <v>100.44444444444444</v>
      </c>
    </row>
    <row r="81" spans="1:6" ht="27.75">
      <c r="A81" s="231" t="s">
        <v>88</v>
      </c>
      <c r="B81" s="226"/>
      <c r="C81" s="226"/>
      <c r="D81" s="233"/>
      <c r="E81" s="226"/>
      <c r="F81" s="244"/>
    </row>
    <row r="82" spans="1:6" ht="13.5">
      <c r="A82" s="231" t="s">
        <v>91</v>
      </c>
      <c r="B82" s="226">
        <v>10</v>
      </c>
      <c r="C82" s="226">
        <v>8</v>
      </c>
      <c r="D82" s="233">
        <f t="shared" si="2"/>
        <v>80</v>
      </c>
      <c r="E82" s="226">
        <v>10</v>
      </c>
      <c r="F82" s="244">
        <f t="shared" si="3"/>
        <v>125</v>
      </c>
    </row>
    <row r="83" spans="1:6" ht="27.75">
      <c r="A83" s="231" t="s">
        <v>92</v>
      </c>
      <c r="B83" s="226">
        <f>B84+B85+B86</f>
        <v>265</v>
      </c>
      <c r="C83" s="226">
        <f>C84+C85+C86</f>
        <v>275</v>
      </c>
      <c r="D83" s="233">
        <f t="shared" si="2"/>
        <v>103.77358490566037</v>
      </c>
      <c r="E83" s="226">
        <v>275</v>
      </c>
      <c r="F83" s="244">
        <f t="shared" si="3"/>
        <v>100</v>
      </c>
    </row>
    <row r="84" spans="1:6" ht="13.5">
      <c r="A84" s="231" t="s">
        <v>87</v>
      </c>
      <c r="B84" s="226">
        <v>250</v>
      </c>
      <c r="C84" s="226">
        <v>265</v>
      </c>
      <c r="D84" s="233">
        <f t="shared" si="2"/>
        <v>106</v>
      </c>
      <c r="E84" s="226">
        <f>E83-E85-E86</f>
        <v>263</v>
      </c>
      <c r="F84" s="244">
        <f t="shared" si="3"/>
        <v>99.24528301886792</v>
      </c>
    </row>
    <row r="85" spans="1:6" ht="27.75">
      <c r="A85" s="231" t="s">
        <v>88</v>
      </c>
      <c r="B85" s="226"/>
      <c r="C85" s="226"/>
      <c r="D85" s="233"/>
      <c r="E85" s="226"/>
      <c r="F85" s="244"/>
    </row>
    <row r="86" spans="1:6" ht="13.5">
      <c r="A86" s="231" t="s">
        <v>91</v>
      </c>
      <c r="B86" s="226">
        <v>15</v>
      </c>
      <c r="C86" s="226">
        <v>10</v>
      </c>
      <c r="D86" s="233">
        <f t="shared" si="2"/>
        <v>66.66666666666666</v>
      </c>
      <c r="E86" s="226">
        <v>12</v>
      </c>
      <c r="F86" s="244">
        <f t="shared" si="3"/>
        <v>120</v>
      </c>
    </row>
    <row r="87" spans="1:6" ht="13.5">
      <c r="A87" s="231" t="s">
        <v>93</v>
      </c>
      <c r="B87" s="226">
        <f>B88+B89+B90</f>
        <v>1070</v>
      </c>
      <c r="C87" s="226">
        <f>C88+C89+C90</f>
        <v>1065</v>
      </c>
      <c r="D87" s="233">
        <f t="shared" si="2"/>
        <v>99.53271028037383</v>
      </c>
      <c r="E87" s="226">
        <f>E88+E89+E90</f>
        <v>1070</v>
      </c>
      <c r="F87" s="244">
        <f t="shared" si="3"/>
        <v>100.46948356807512</v>
      </c>
    </row>
    <row r="88" spans="1:6" ht="13.5">
      <c r="A88" s="231" t="s">
        <v>87</v>
      </c>
      <c r="B88" s="226"/>
      <c r="C88" s="226"/>
      <c r="D88" s="233"/>
      <c r="E88" s="226"/>
      <c r="F88" s="244"/>
    </row>
    <row r="89" spans="1:6" ht="27.75">
      <c r="A89" s="231" t="s">
        <v>88</v>
      </c>
      <c r="B89" s="226">
        <v>1000</v>
      </c>
      <c r="C89" s="226">
        <v>1000</v>
      </c>
      <c r="D89" s="233">
        <f t="shared" si="2"/>
        <v>100</v>
      </c>
      <c r="E89" s="226">
        <v>1000</v>
      </c>
      <c r="F89" s="244">
        <f t="shared" si="3"/>
        <v>100</v>
      </c>
    </row>
    <row r="90" spans="1:6" ht="13.5">
      <c r="A90" s="231" t="s">
        <v>91</v>
      </c>
      <c r="B90" s="226">
        <v>70</v>
      </c>
      <c r="C90" s="226">
        <v>65</v>
      </c>
      <c r="D90" s="233">
        <f t="shared" si="2"/>
        <v>92.85714285714286</v>
      </c>
      <c r="E90" s="226">
        <v>70</v>
      </c>
      <c r="F90" s="244">
        <f t="shared" si="3"/>
        <v>107.6923076923077</v>
      </c>
    </row>
    <row r="91" spans="1:6" ht="13.5">
      <c r="A91" s="231" t="s">
        <v>94</v>
      </c>
      <c r="B91" s="226"/>
      <c r="C91" s="226"/>
      <c r="D91" s="233"/>
      <c r="E91" s="226"/>
      <c r="F91" s="244"/>
    </row>
    <row r="92" spans="1:6" ht="13.5">
      <c r="A92" s="231" t="s">
        <v>95</v>
      </c>
      <c r="B92" s="226">
        <v>1</v>
      </c>
      <c r="C92" s="226">
        <v>1</v>
      </c>
      <c r="D92" s="233">
        <f t="shared" si="2"/>
        <v>100</v>
      </c>
      <c r="E92" s="226">
        <v>1</v>
      </c>
      <c r="F92" s="244">
        <f t="shared" si="3"/>
        <v>100</v>
      </c>
    </row>
    <row r="93" spans="1:6" ht="13.5">
      <c r="A93" s="231"/>
      <c r="B93" s="226"/>
      <c r="C93" s="226"/>
      <c r="D93" s="233"/>
      <c r="E93" s="226"/>
      <c r="F93" s="244"/>
    </row>
    <row r="94" spans="1:6" ht="13.5">
      <c r="A94" s="232" t="s">
        <v>59</v>
      </c>
      <c r="B94" s="226">
        <v>4200</v>
      </c>
      <c r="C94" s="226">
        <v>4640</v>
      </c>
      <c r="D94" s="233">
        <f t="shared" si="2"/>
        <v>110.47619047619048</v>
      </c>
      <c r="E94" s="226">
        <v>4980</v>
      </c>
      <c r="F94" s="244">
        <f t="shared" si="3"/>
        <v>107.32758620689656</v>
      </c>
    </row>
    <row r="95" spans="1:6" ht="13.5">
      <c r="A95" s="232" t="s">
        <v>60</v>
      </c>
      <c r="B95" s="226">
        <v>600</v>
      </c>
      <c r="C95" s="226">
        <v>690</v>
      </c>
      <c r="D95" s="233">
        <f t="shared" si="2"/>
        <v>114.99999999999999</v>
      </c>
      <c r="E95" s="226">
        <v>770</v>
      </c>
      <c r="F95" s="244">
        <f t="shared" si="3"/>
        <v>111.59420289855073</v>
      </c>
    </row>
    <row r="96" spans="1:6" ht="13.5">
      <c r="A96" s="232" t="s">
        <v>61</v>
      </c>
      <c r="B96" s="226">
        <v>9800</v>
      </c>
      <c r="C96" s="226">
        <v>11480</v>
      </c>
      <c r="D96" s="233">
        <f t="shared" si="2"/>
        <v>117.14285714285715</v>
      </c>
      <c r="E96" s="226">
        <v>12900</v>
      </c>
      <c r="F96" s="244">
        <f t="shared" si="3"/>
        <v>112.36933797909407</v>
      </c>
    </row>
    <row r="97" spans="1:6" ht="42">
      <c r="A97" s="232" t="s">
        <v>62</v>
      </c>
      <c r="B97" s="226"/>
      <c r="C97" s="226"/>
      <c r="D97" s="233"/>
      <c r="E97" s="226"/>
      <c r="F97" s="244"/>
    </row>
    <row r="98" spans="1:6" ht="27.75">
      <c r="A98" s="232" t="s">
        <v>63</v>
      </c>
      <c r="B98" s="226">
        <v>900</v>
      </c>
      <c r="C98" s="226">
        <v>1000</v>
      </c>
      <c r="D98" s="233">
        <f t="shared" si="2"/>
        <v>111.11111111111111</v>
      </c>
      <c r="E98" s="226">
        <v>1200</v>
      </c>
      <c r="F98" s="244">
        <f t="shared" si="3"/>
        <v>120</v>
      </c>
    </row>
    <row r="99" spans="1:6" ht="27.75">
      <c r="A99" s="232" t="s">
        <v>64</v>
      </c>
      <c r="B99" s="226">
        <v>14730</v>
      </c>
      <c r="C99" s="226">
        <v>15150</v>
      </c>
      <c r="D99" s="233">
        <f t="shared" si="2"/>
        <v>102.85132382892057</v>
      </c>
      <c r="E99" s="226">
        <v>17200</v>
      </c>
      <c r="F99" s="244">
        <f t="shared" si="3"/>
        <v>113.53135313531352</v>
      </c>
    </row>
    <row r="100" spans="1:6" ht="27.75">
      <c r="A100" s="232" t="s">
        <v>68</v>
      </c>
      <c r="B100" s="226">
        <v>1200</v>
      </c>
      <c r="C100" s="226">
        <v>946.8</v>
      </c>
      <c r="D100" s="233">
        <f t="shared" si="2"/>
        <v>78.89999999999999</v>
      </c>
      <c r="E100" s="226">
        <v>1034.8</v>
      </c>
      <c r="F100" s="244">
        <f t="shared" si="3"/>
        <v>109.29446556822984</v>
      </c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231" t="s">
        <v>8</v>
      </c>
      <c r="B102" s="226">
        <v>0.14</v>
      </c>
      <c r="C102" s="226">
        <v>0.15</v>
      </c>
      <c r="D102" s="233">
        <f t="shared" si="2"/>
        <v>107.14285714285714</v>
      </c>
      <c r="E102" s="226">
        <v>0.15</v>
      </c>
      <c r="F102" s="244">
        <f t="shared" si="3"/>
        <v>100</v>
      </c>
    </row>
    <row r="103" spans="1:6" ht="13.5">
      <c r="A103" s="218" t="s">
        <v>9</v>
      </c>
      <c r="B103" s="226"/>
      <c r="C103" s="226"/>
      <c r="D103" s="233"/>
      <c r="E103" s="226"/>
      <c r="F103" s="244"/>
    </row>
    <row r="104" spans="1:6" ht="13.5">
      <c r="A104" s="231" t="s">
        <v>10</v>
      </c>
      <c r="B104" s="226">
        <v>0.214</v>
      </c>
      <c r="C104" s="226">
        <v>0.214</v>
      </c>
      <c r="D104" s="233">
        <f t="shared" si="2"/>
        <v>100</v>
      </c>
      <c r="E104" s="226">
        <v>0.22</v>
      </c>
      <c r="F104" s="244">
        <f t="shared" si="3"/>
        <v>102.80373831775702</v>
      </c>
    </row>
    <row r="105" spans="1:6" ht="13.5">
      <c r="A105" s="231" t="s">
        <v>11</v>
      </c>
      <c r="B105" s="226"/>
      <c r="C105" s="226"/>
      <c r="D105" s="233"/>
      <c r="E105" s="226"/>
      <c r="F105" s="244"/>
    </row>
    <row r="106" spans="1:6" ht="13.5">
      <c r="A106" s="231" t="s">
        <v>12</v>
      </c>
      <c r="B106" s="226"/>
      <c r="C106" s="226"/>
      <c r="D106" s="233"/>
      <c r="E106" s="226"/>
      <c r="F106" s="244"/>
    </row>
    <row r="107" spans="1:6" ht="13.5">
      <c r="A107" s="231" t="s">
        <v>13</v>
      </c>
      <c r="B107" s="226"/>
      <c r="C107" s="226"/>
      <c r="D107" s="233"/>
      <c r="E107" s="226"/>
      <c r="F107" s="244"/>
    </row>
    <row r="108" spans="1:6" ht="13.5">
      <c r="A108" s="218" t="s">
        <v>14</v>
      </c>
      <c r="B108" s="226"/>
      <c r="C108" s="226"/>
      <c r="D108" s="233"/>
      <c r="E108" s="226"/>
      <c r="F108" s="244"/>
    </row>
    <row r="109" spans="1:6" ht="13.5">
      <c r="A109" s="231" t="s">
        <v>12</v>
      </c>
      <c r="B109" s="226"/>
      <c r="C109" s="226"/>
      <c r="D109" s="233"/>
      <c r="E109" s="226"/>
      <c r="F109" s="244"/>
    </row>
    <row r="110" spans="1:6" ht="13.5">
      <c r="A110" s="231" t="s">
        <v>13</v>
      </c>
      <c r="B110" s="226"/>
      <c r="C110" s="226"/>
      <c r="D110" s="233"/>
      <c r="E110" s="226"/>
      <c r="F110" s="244"/>
    </row>
    <row r="111" spans="1:6" ht="42">
      <c r="A111" s="231" t="s">
        <v>15</v>
      </c>
      <c r="B111" s="226"/>
      <c r="C111" s="226"/>
      <c r="D111" s="233"/>
      <c r="E111" s="226"/>
      <c r="F111" s="244"/>
    </row>
    <row r="112" spans="1:6" ht="13.5">
      <c r="A112" s="218" t="s">
        <v>16</v>
      </c>
      <c r="B112" s="226"/>
      <c r="C112" s="226"/>
      <c r="D112" s="233"/>
      <c r="E112" s="226"/>
      <c r="F112" s="244"/>
    </row>
    <row r="113" spans="1:6" ht="27.75">
      <c r="A113" s="231" t="s">
        <v>17</v>
      </c>
      <c r="B113" s="226">
        <v>0.169</v>
      </c>
      <c r="C113" s="226">
        <v>0.8</v>
      </c>
      <c r="D113" s="233">
        <f t="shared" si="2"/>
        <v>473.37278106508876</v>
      </c>
      <c r="E113" s="226">
        <v>0.87</v>
      </c>
      <c r="F113" s="244">
        <f t="shared" si="3"/>
        <v>108.74999999999999</v>
      </c>
    </row>
    <row r="114" spans="1:6" ht="27.75">
      <c r="A114" s="231" t="s">
        <v>18</v>
      </c>
      <c r="B114" s="226">
        <v>0.169</v>
      </c>
      <c r="C114" s="226">
        <v>0.8</v>
      </c>
      <c r="D114" s="233">
        <f t="shared" si="2"/>
        <v>473.37278106508876</v>
      </c>
      <c r="E114" s="226">
        <v>0.87</v>
      </c>
      <c r="F114" s="244">
        <f t="shared" si="3"/>
        <v>108.74999999999999</v>
      </c>
    </row>
    <row r="115" spans="1:6" ht="13.5">
      <c r="A115" s="231" t="s">
        <v>19</v>
      </c>
      <c r="B115" s="226"/>
      <c r="C115" s="226"/>
      <c r="D115" s="233"/>
      <c r="E115" s="226"/>
      <c r="F115" s="244"/>
    </row>
    <row r="116" spans="1:6" ht="13.5">
      <c r="A116" s="231" t="s">
        <v>20</v>
      </c>
      <c r="B116" s="226"/>
      <c r="C116" s="226"/>
      <c r="D116" s="233"/>
      <c r="E116" s="226"/>
      <c r="F116" s="244"/>
    </row>
    <row r="117" spans="1:6" ht="27.75">
      <c r="A117" s="231" t="s">
        <v>21</v>
      </c>
      <c r="B117" s="226"/>
      <c r="C117" s="226"/>
      <c r="D117" s="233"/>
      <c r="E117" s="226"/>
      <c r="F117" s="244"/>
    </row>
    <row r="118" spans="1:6" ht="27.75">
      <c r="A118" s="231" t="s">
        <v>22</v>
      </c>
      <c r="B118" s="226">
        <v>18.6</v>
      </c>
      <c r="C118" s="226">
        <v>18.7</v>
      </c>
      <c r="D118" s="233">
        <f t="shared" si="2"/>
        <v>100.53763440860214</v>
      </c>
      <c r="E118" s="253">
        <v>18.77</v>
      </c>
      <c r="F118" s="244">
        <f t="shared" si="3"/>
        <v>100.37433155080213</v>
      </c>
    </row>
    <row r="119" spans="1:6" ht="27.75">
      <c r="A119" s="218" t="s">
        <v>23</v>
      </c>
      <c r="B119" s="226"/>
      <c r="C119" s="226"/>
      <c r="D119" s="233"/>
      <c r="E119" s="226"/>
      <c r="F119" s="244"/>
    </row>
    <row r="120" spans="1:6" ht="13.5">
      <c r="A120" s="231" t="s">
        <v>32</v>
      </c>
      <c r="B120" s="226">
        <v>0</v>
      </c>
      <c r="C120" s="226">
        <v>0</v>
      </c>
      <c r="D120" s="233"/>
      <c r="E120" s="226">
        <v>0</v>
      </c>
      <c r="F120" s="244"/>
    </row>
    <row r="121" spans="1:6" ht="13.5">
      <c r="A121" s="231" t="s">
        <v>98</v>
      </c>
      <c r="B121" s="226">
        <v>0</v>
      </c>
      <c r="C121" s="226">
        <v>0</v>
      </c>
      <c r="D121" s="233"/>
      <c r="E121" s="226">
        <v>0</v>
      </c>
      <c r="F121" s="244"/>
    </row>
    <row r="122" spans="1:6" ht="27.75">
      <c r="A122" s="231" t="s">
        <v>43</v>
      </c>
      <c r="B122" s="226">
        <v>0</v>
      </c>
      <c r="C122" s="226">
        <v>0</v>
      </c>
      <c r="D122" s="233"/>
      <c r="E122" s="226">
        <v>0</v>
      </c>
      <c r="F122" s="244"/>
    </row>
    <row r="123" spans="1:6" ht="13.5">
      <c r="A123" s="231" t="s">
        <v>33</v>
      </c>
      <c r="B123" s="226">
        <v>0</v>
      </c>
      <c r="C123" s="226">
        <v>0</v>
      </c>
      <c r="D123" s="233"/>
      <c r="E123" s="226">
        <v>0</v>
      </c>
      <c r="F123" s="244"/>
    </row>
    <row r="124" spans="1:6" ht="13.5">
      <c r="A124" s="231" t="s">
        <v>34</v>
      </c>
      <c r="B124" s="226">
        <v>0</v>
      </c>
      <c r="C124" s="226">
        <v>0</v>
      </c>
      <c r="D124" s="233"/>
      <c r="E124" s="226">
        <v>0</v>
      </c>
      <c r="F124" s="244"/>
    </row>
    <row r="125" spans="1:6" ht="27.75">
      <c r="A125" s="231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231" t="s">
        <v>24</v>
      </c>
      <c r="B126" s="233">
        <v>935.5</v>
      </c>
      <c r="C126" s="226">
        <v>917.7</v>
      </c>
      <c r="D126" s="233">
        <f t="shared" si="2"/>
        <v>98.09727418492785</v>
      </c>
      <c r="E126" s="226">
        <v>906.3</v>
      </c>
      <c r="F126" s="244">
        <f t="shared" si="3"/>
        <v>98.75776397515527</v>
      </c>
    </row>
    <row r="127" spans="1:6" ht="27.75">
      <c r="A127" s="231" t="s">
        <v>97</v>
      </c>
      <c r="B127" s="226">
        <v>145</v>
      </c>
      <c r="C127" s="226">
        <v>145</v>
      </c>
      <c r="D127" s="233">
        <f t="shared" si="2"/>
        <v>100</v>
      </c>
      <c r="E127" s="226">
        <v>145</v>
      </c>
      <c r="F127" s="244">
        <f t="shared" si="3"/>
        <v>100</v>
      </c>
    </row>
    <row r="128" spans="1:6" ht="27.75">
      <c r="A128" s="231" t="s">
        <v>82</v>
      </c>
      <c r="B128" s="226">
        <v>224</v>
      </c>
      <c r="C128" s="226">
        <v>226</v>
      </c>
      <c r="D128" s="233">
        <f t="shared" si="2"/>
        <v>100.89285714285714</v>
      </c>
      <c r="E128" s="226">
        <v>381</v>
      </c>
      <c r="F128" s="244">
        <f t="shared" si="3"/>
        <v>168.5840707964602</v>
      </c>
    </row>
    <row r="129" spans="1:6" ht="13.5">
      <c r="A129" s="231" t="s">
        <v>99</v>
      </c>
      <c r="B129" s="226">
        <v>13.1</v>
      </c>
      <c r="C129" s="226">
        <v>17</v>
      </c>
      <c r="D129" s="233">
        <f t="shared" si="2"/>
        <v>129.7709923664122</v>
      </c>
      <c r="E129" s="226">
        <v>19.4</v>
      </c>
      <c r="F129" s="244">
        <f t="shared" si="3"/>
        <v>114.11764705882352</v>
      </c>
    </row>
    <row r="130" spans="1:6" ht="27.75">
      <c r="A130" s="218" t="s">
        <v>35</v>
      </c>
      <c r="B130" s="226">
        <f>B131+B132+B133+B134</f>
        <v>36</v>
      </c>
      <c r="C130" s="226">
        <f>C131+C132+C133+C134</f>
        <v>36</v>
      </c>
      <c r="D130" s="233">
        <f t="shared" si="2"/>
        <v>100</v>
      </c>
      <c r="E130" s="226">
        <f>E131+E132+E133+E134</f>
        <v>36</v>
      </c>
      <c r="F130" s="244">
        <f t="shared" si="3"/>
        <v>100</v>
      </c>
    </row>
    <row r="131" spans="1:6" ht="27.75">
      <c r="A131" s="231" t="s">
        <v>70</v>
      </c>
      <c r="B131" s="226">
        <v>5</v>
      </c>
      <c r="C131" s="226">
        <v>5</v>
      </c>
      <c r="D131" s="233">
        <f t="shared" si="2"/>
        <v>100</v>
      </c>
      <c r="E131" s="226">
        <v>5</v>
      </c>
      <c r="F131" s="244">
        <f t="shared" si="3"/>
        <v>100</v>
      </c>
    </row>
    <row r="132" spans="1:6" ht="27.75">
      <c r="A132" s="231" t="s">
        <v>71</v>
      </c>
      <c r="B132" s="226">
        <v>7</v>
      </c>
      <c r="C132" s="226">
        <v>7</v>
      </c>
      <c r="D132" s="233">
        <f t="shared" si="2"/>
        <v>100</v>
      </c>
      <c r="E132" s="226">
        <v>7</v>
      </c>
      <c r="F132" s="244">
        <f t="shared" si="3"/>
        <v>100</v>
      </c>
    </row>
    <row r="133" spans="1:6" ht="27.75">
      <c r="A133" s="231" t="s">
        <v>72</v>
      </c>
      <c r="B133" s="226">
        <v>13</v>
      </c>
      <c r="C133" s="226">
        <v>13</v>
      </c>
      <c r="D133" s="233">
        <f t="shared" si="2"/>
        <v>100</v>
      </c>
      <c r="E133" s="226">
        <v>13</v>
      </c>
      <c r="F133" s="244">
        <f t="shared" si="3"/>
        <v>100</v>
      </c>
    </row>
    <row r="134" spans="1:6" ht="13.5">
      <c r="A134" s="231" t="s">
        <v>69</v>
      </c>
      <c r="B134" s="226">
        <v>11</v>
      </c>
      <c r="C134" s="226">
        <v>11</v>
      </c>
      <c r="D134" s="233">
        <f t="shared" si="2"/>
        <v>100</v>
      </c>
      <c r="E134" s="226">
        <v>11</v>
      </c>
      <c r="F134" s="244">
        <f t="shared" si="3"/>
        <v>100</v>
      </c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6" ht="13.5">
      <c r="A136" s="231" t="s">
        <v>74</v>
      </c>
      <c r="B136" s="226">
        <v>4</v>
      </c>
      <c r="C136" s="226">
        <v>4</v>
      </c>
      <c r="D136" s="233">
        <f t="shared" si="2"/>
        <v>100</v>
      </c>
      <c r="E136" s="226">
        <v>4</v>
      </c>
      <c r="F136" s="244">
        <f t="shared" si="3"/>
        <v>100</v>
      </c>
    </row>
    <row r="137" spans="1:6" ht="13.5">
      <c r="A137" s="231" t="s">
        <v>75</v>
      </c>
      <c r="B137" s="226">
        <v>8.3</v>
      </c>
      <c r="C137" s="226">
        <v>8.3</v>
      </c>
      <c r="D137" s="233">
        <f t="shared" si="2"/>
        <v>100</v>
      </c>
      <c r="E137" s="226">
        <v>8.3</v>
      </c>
      <c r="F137" s="244">
        <f t="shared" si="3"/>
        <v>100</v>
      </c>
    </row>
    <row r="138" spans="1:6" ht="13.5">
      <c r="A138" s="231" t="s">
        <v>76</v>
      </c>
      <c r="B138" s="226">
        <v>3.7</v>
      </c>
      <c r="C138" s="226">
        <v>3.7</v>
      </c>
      <c r="D138" s="233">
        <f t="shared" si="2"/>
        <v>100</v>
      </c>
      <c r="E138" s="226">
        <v>3.7</v>
      </c>
      <c r="F138" s="244">
        <f t="shared" si="3"/>
        <v>100</v>
      </c>
    </row>
    <row r="139" spans="1:6" ht="27.75">
      <c r="A139" s="231" t="s">
        <v>80</v>
      </c>
      <c r="B139" s="226">
        <v>14.4</v>
      </c>
      <c r="C139" s="226">
        <v>14.4</v>
      </c>
      <c r="D139" s="233">
        <f t="shared" si="2"/>
        <v>100</v>
      </c>
      <c r="E139" s="226">
        <v>14.4</v>
      </c>
      <c r="F139" s="244">
        <f t="shared" si="3"/>
        <v>100</v>
      </c>
    </row>
    <row r="140" spans="1:6" ht="13.5">
      <c r="A140" s="231" t="s">
        <v>77</v>
      </c>
      <c r="B140" s="226">
        <v>14.4</v>
      </c>
      <c r="C140" s="226">
        <v>14.4</v>
      </c>
      <c r="D140" s="233">
        <f>C140/B140*100</f>
        <v>100</v>
      </c>
      <c r="E140" s="226">
        <v>14.4</v>
      </c>
      <c r="F140" s="244">
        <f>E140/C140*100</f>
        <v>100</v>
      </c>
    </row>
    <row r="141" spans="1:6" ht="27.75">
      <c r="A141" s="231" t="s">
        <v>78</v>
      </c>
      <c r="B141" s="226"/>
      <c r="C141" s="226"/>
      <c r="D141" s="233"/>
      <c r="E141" s="226"/>
      <c r="F141" s="244"/>
    </row>
    <row r="142" spans="1:6" ht="27.75">
      <c r="A142" s="231" t="s">
        <v>83</v>
      </c>
      <c r="B142" s="226">
        <v>105.1</v>
      </c>
      <c r="C142" s="226">
        <v>105.1</v>
      </c>
      <c r="D142" s="233">
        <f>C142/B142*100</f>
        <v>100</v>
      </c>
      <c r="E142" s="226">
        <v>105.1</v>
      </c>
      <c r="F142" s="244">
        <f>E142/C142*100</f>
        <v>100</v>
      </c>
    </row>
    <row r="143" spans="1:6" ht="27.75">
      <c r="A143" s="231" t="s">
        <v>84</v>
      </c>
      <c r="B143" s="226">
        <v>525</v>
      </c>
      <c r="C143" s="226">
        <v>525</v>
      </c>
      <c r="D143" s="233">
        <f>C143/B143*100</f>
        <v>100</v>
      </c>
      <c r="E143" s="226">
        <v>525</v>
      </c>
      <c r="F143" s="244">
        <f>E143/C143*100</f>
        <v>100</v>
      </c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46" t="s">
        <v>81</v>
      </c>
      <c r="B145" s="247"/>
      <c r="C145" s="247"/>
      <c r="D145" s="248"/>
      <c r="E145" s="247"/>
      <c r="F145" s="249"/>
    </row>
    <row r="147" spans="1:6" ht="13.5">
      <c r="A147" s="25" t="s">
        <v>170</v>
      </c>
      <c r="B147" s="25"/>
      <c r="C147" s="25"/>
      <c r="D147" s="317" t="s">
        <v>171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86" zoomScaleNormal="86" zoomScalePageLayoutView="0" workbookViewId="0" topLeftCell="A1">
      <selection activeCell="E78" sqref="E78"/>
    </sheetView>
  </sheetViews>
  <sheetFormatPr defaultColWidth="9.00390625" defaultRowHeight="12.75"/>
  <cols>
    <col min="1" max="1" width="46.125" style="0" customWidth="1"/>
    <col min="2" max="2" width="12.125" style="0" customWidth="1"/>
    <col min="3" max="3" width="11.25390625" style="0" customWidth="1"/>
    <col min="4" max="4" width="10.125" style="0" customWidth="1"/>
    <col min="5" max="5" width="10.50390625" style="0" customWidth="1"/>
    <col min="6" max="6" width="11.875" style="0" customWidth="1"/>
  </cols>
  <sheetData>
    <row r="1" spans="1:6" ht="13.5">
      <c r="A1" s="1"/>
      <c r="B1" s="327" t="s">
        <v>143</v>
      </c>
      <c r="C1" s="327"/>
      <c r="D1" s="327"/>
      <c r="E1" s="327"/>
      <c r="F1" s="327"/>
    </row>
    <row r="2" spans="1:6" ht="13.5">
      <c r="A2" s="1"/>
      <c r="B2" s="327" t="s">
        <v>172</v>
      </c>
      <c r="C2" s="327"/>
      <c r="D2" s="327"/>
      <c r="E2" s="327"/>
      <c r="F2" s="327"/>
    </row>
    <row r="3" spans="1:6" ht="13.5">
      <c r="A3" s="1"/>
      <c r="B3" s="327" t="s">
        <v>207</v>
      </c>
      <c r="C3" s="327"/>
      <c r="D3" s="327"/>
      <c r="E3" s="327"/>
      <c r="F3" s="327"/>
    </row>
    <row r="4" spans="1:6" ht="13.5">
      <c r="A4" s="1"/>
      <c r="B4" s="327" t="s">
        <v>231</v>
      </c>
      <c r="C4" s="327"/>
      <c r="D4" s="327"/>
      <c r="E4" s="327"/>
      <c r="F4" s="327"/>
    </row>
    <row r="5" spans="1:6" ht="13.5">
      <c r="A5" s="1"/>
      <c r="B5" s="321"/>
      <c r="C5" s="321"/>
      <c r="D5" s="321"/>
      <c r="E5" s="321"/>
      <c r="F5" s="321"/>
    </row>
    <row r="6" spans="1:6" ht="12">
      <c r="A6" s="316" t="s">
        <v>222</v>
      </c>
      <c r="B6" s="316"/>
      <c r="C6" s="316"/>
      <c r="D6" s="316"/>
      <c r="E6" s="316"/>
      <c r="F6" s="316"/>
    </row>
    <row r="7" spans="1:6" ht="16.5" customHeight="1">
      <c r="A7" s="316"/>
      <c r="B7" s="316"/>
      <c r="C7" s="316"/>
      <c r="D7" s="316"/>
      <c r="E7" s="316"/>
      <c r="F7" s="316"/>
    </row>
    <row r="8" spans="1:6" ht="13.5" thickBot="1">
      <c r="A8" s="2"/>
      <c r="B8" s="2"/>
      <c r="C8" s="2"/>
      <c r="D8" s="2"/>
      <c r="E8" s="2"/>
      <c r="F8" s="2"/>
    </row>
    <row r="9" spans="1:6" ht="13.5" thickBot="1">
      <c r="A9" s="306" t="s">
        <v>0</v>
      </c>
      <c r="B9" s="4" t="s">
        <v>51</v>
      </c>
      <c r="C9" s="3" t="s">
        <v>208</v>
      </c>
      <c r="D9" s="319" t="s">
        <v>223</v>
      </c>
      <c r="E9" s="69" t="s">
        <v>224</v>
      </c>
      <c r="F9" s="319" t="s">
        <v>225</v>
      </c>
    </row>
    <row r="10" spans="1:6" ht="13.5" thickBot="1">
      <c r="A10" s="318"/>
      <c r="B10" s="4" t="s">
        <v>1</v>
      </c>
      <c r="C10" s="4" t="s">
        <v>25</v>
      </c>
      <c r="D10" s="320"/>
      <c r="E10" s="4" t="s">
        <v>26</v>
      </c>
      <c r="F10" s="320"/>
    </row>
    <row r="11" spans="1:6" ht="28.5" thickBot="1">
      <c r="A11" s="286" t="s">
        <v>47</v>
      </c>
      <c r="B11" s="287">
        <v>2.025</v>
      </c>
      <c r="C11" s="288">
        <v>2.025</v>
      </c>
      <c r="D11" s="289">
        <f>C11/B11*100</f>
        <v>100</v>
      </c>
      <c r="E11" s="288">
        <v>2.025</v>
      </c>
      <c r="F11" s="290">
        <f>E11/C11*100</f>
        <v>100</v>
      </c>
    </row>
    <row r="12" spans="1:6" ht="28.5" thickBot="1">
      <c r="A12" s="11" t="s">
        <v>54</v>
      </c>
      <c r="B12" s="291">
        <v>6.11</v>
      </c>
      <c r="C12" s="279">
        <v>6.879</v>
      </c>
      <c r="D12" s="289">
        <f aca="true" t="shared" si="0" ref="D12:D75">C12/B12*100</f>
        <v>112.58592471358429</v>
      </c>
      <c r="E12" s="279">
        <v>7.705</v>
      </c>
      <c r="F12" s="290">
        <f aca="true" t="shared" si="1" ref="F12:F75">E12/C12*100</f>
        <v>112.00755923826138</v>
      </c>
    </row>
    <row r="13" spans="1:6" ht="28.5" thickBot="1">
      <c r="A13" s="11" t="s">
        <v>52</v>
      </c>
      <c r="B13" s="291">
        <v>1.045</v>
      </c>
      <c r="C13" s="291">
        <v>1.051</v>
      </c>
      <c r="D13" s="289">
        <f t="shared" si="0"/>
        <v>100.57416267942583</v>
      </c>
      <c r="E13" s="291">
        <v>1.053</v>
      </c>
      <c r="F13" s="290">
        <f t="shared" si="1"/>
        <v>100.19029495718364</v>
      </c>
    </row>
    <row r="14" spans="1:6" ht="14.25" thickBot="1">
      <c r="A14" s="23" t="s">
        <v>48</v>
      </c>
      <c r="B14" s="291">
        <v>0.577</v>
      </c>
      <c r="C14" s="291">
        <v>0.68</v>
      </c>
      <c r="D14" s="289">
        <f t="shared" si="0"/>
        <v>117.8509532062392</v>
      </c>
      <c r="E14" s="291">
        <v>0.683</v>
      </c>
      <c r="F14" s="290">
        <f t="shared" si="1"/>
        <v>100.44117647058823</v>
      </c>
    </row>
    <row r="15" spans="1:6" ht="28.5" thickBot="1">
      <c r="A15" s="11" t="s">
        <v>53</v>
      </c>
      <c r="B15" s="291">
        <v>9.592</v>
      </c>
      <c r="C15" s="291">
        <v>10.05</v>
      </c>
      <c r="D15" s="289">
        <f t="shared" si="0"/>
        <v>104.7748123436197</v>
      </c>
      <c r="E15" s="279">
        <v>10.447</v>
      </c>
      <c r="F15" s="290">
        <f t="shared" si="1"/>
        <v>103.9502487562189</v>
      </c>
    </row>
    <row r="16" spans="1:6" s="282" customFormat="1" ht="28.5" thickBot="1">
      <c r="A16" s="11" t="s">
        <v>209</v>
      </c>
      <c r="B16" s="279">
        <v>14</v>
      </c>
      <c r="C16" s="279">
        <v>8</v>
      </c>
      <c r="D16" s="289">
        <f t="shared" si="0"/>
        <v>57.14285714285714</v>
      </c>
      <c r="E16" s="279">
        <v>8</v>
      </c>
      <c r="F16" s="290">
        <f t="shared" si="1"/>
        <v>100</v>
      </c>
    </row>
    <row r="17" spans="1:6" ht="42" thickBot="1">
      <c r="A17" s="11" t="s">
        <v>46</v>
      </c>
      <c r="B17" s="292">
        <v>2.13</v>
      </c>
      <c r="C17" s="292">
        <v>1.22</v>
      </c>
      <c r="D17" s="289">
        <f t="shared" si="0"/>
        <v>57.27699530516433</v>
      </c>
      <c r="E17" s="292">
        <v>1.22</v>
      </c>
      <c r="F17" s="290">
        <f t="shared" si="1"/>
        <v>100</v>
      </c>
    </row>
    <row r="18" spans="1:6" ht="14.25" thickBot="1">
      <c r="A18" s="23" t="s">
        <v>57</v>
      </c>
      <c r="B18" s="279">
        <v>87046</v>
      </c>
      <c r="C18" s="279">
        <v>104764</v>
      </c>
      <c r="D18" s="289">
        <f t="shared" si="0"/>
        <v>120.35475495714908</v>
      </c>
      <c r="E18" s="279">
        <v>110002</v>
      </c>
      <c r="F18" s="290">
        <f t="shared" si="1"/>
        <v>104.9998090947272</v>
      </c>
    </row>
    <row r="19" spans="1:6" ht="28.5" thickBot="1">
      <c r="A19" s="284" t="s">
        <v>226</v>
      </c>
      <c r="B19" s="334">
        <v>380</v>
      </c>
      <c r="C19" s="334">
        <v>350</v>
      </c>
      <c r="D19" s="289">
        <f t="shared" si="0"/>
        <v>92.10526315789474</v>
      </c>
      <c r="E19" s="334">
        <v>390</v>
      </c>
      <c r="F19" s="290">
        <f t="shared" si="1"/>
        <v>111.42857142857143</v>
      </c>
    </row>
    <row r="20" spans="1:6" ht="14.25" thickBot="1">
      <c r="A20" s="17" t="s">
        <v>87</v>
      </c>
      <c r="B20" s="334">
        <v>240</v>
      </c>
      <c r="C20" s="334">
        <v>215</v>
      </c>
      <c r="D20" s="289">
        <f t="shared" si="0"/>
        <v>89.58333333333334</v>
      </c>
      <c r="E20" s="334">
        <v>240</v>
      </c>
      <c r="F20" s="290">
        <f t="shared" si="1"/>
        <v>111.62790697674419</v>
      </c>
    </row>
    <row r="21" spans="1:6" ht="28.5" thickBot="1">
      <c r="A21" s="17" t="s">
        <v>88</v>
      </c>
      <c r="B21" s="279">
        <v>55</v>
      </c>
      <c r="C21" s="279">
        <v>53</v>
      </c>
      <c r="D21" s="289">
        <f t="shared" si="0"/>
        <v>96.36363636363636</v>
      </c>
      <c r="E21" s="279">
        <v>55</v>
      </c>
      <c r="F21" s="290">
        <f t="shared" si="1"/>
        <v>103.77358490566037</v>
      </c>
    </row>
    <row r="22" spans="1:8" ht="14.25" thickBot="1">
      <c r="A22" s="17" t="s">
        <v>89</v>
      </c>
      <c r="B22" s="334">
        <v>85</v>
      </c>
      <c r="C22" s="334">
        <v>82</v>
      </c>
      <c r="D22" s="289">
        <f t="shared" si="0"/>
        <v>96.47058823529412</v>
      </c>
      <c r="E22" s="334">
        <v>95</v>
      </c>
      <c r="F22" s="290">
        <f t="shared" si="1"/>
        <v>115.85365853658536</v>
      </c>
      <c r="H22">
        <v>0</v>
      </c>
    </row>
    <row r="23" spans="1:6" ht="28.5" thickBot="1">
      <c r="A23" s="14" t="s">
        <v>2</v>
      </c>
      <c r="B23" s="279"/>
      <c r="C23" s="279"/>
      <c r="D23" s="289"/>
      <c r="E23" s="279"/>
      <c r="F23" s="290"/>
    </row>
    <row r="24" spans="1:6" ht="14.25" thickBot="1">
      <c r="A24" s="23" t="s">
        <v>90</v>
      </c>
      <c r="B24" s="279">
        <v>15.2</v>
      </c>
      <c r="C24" s="279">
        <v>10</v>
      </c>
      <c r="D24" s="289">
        <f t="shared" si="0"/>
        <v>65.78947368421053</v>
      </c>
      <c r="E24" s="279">
        <v>13</v>
      </c>
      <c r="F24" s="290">
        <f t="shared" si="1"/>
        <v>130</v>
      </c>
    </row>
    <row r="25" spans="1:6" ht="14.25" thickBot="1">
      <c r="A25" s="11" t="s">
        <v>4</v>
      </c>
      <c r="B25" s="279">
        <v>0.4</v>
      </c>
      <c r="C25" s="279">
        <v>0.4</v>
      </c>
      <c r="D25" s="289">
        <f t="shared" si="0"/>
        <v>100</v>
      </c>
      <c r="E25" s="279">
        <v>0.4</v>
      </c>
      <c r="F25" s="290">
        <f t="shared" si="1"/>
        <v>100</v>
      </c>
    </row>
    <row r="26" spans="1:6" ht="14.25" thickBot="1">
      <c r="A26" s="11" t="s">
        <v>5</v>
      </c>
      <c r="B26" s="279">
        <v>2</v>
      </c>
      <c r="C26" s="279">
        <v>2</v>
      </c>
      <c r="D26" s="289">
        <f t="shared" si="0"/>
        <v>100</v>
      </c>
      <c r="E26" s="279">
        <v>2</v>
      </c>
      <c r="F26" s="290">
        <f t="shared" si="1"/>
        <v>100</v>
      </c>
    </row>
    <row r="27" spans="1:6" ht="14.25" thickBot="1">
      <c r="A27" s="11" t="s">
        <v>6</v>
      </c>
      <c r="B27" s="279">
        <v>21</v>
      </c>
      <c r="C27" s="279">
        <v>21</v>
      </c>
      <c r="D27" s="289">
        <f t="shared" si="0"/>
        <v>100</v>
      </c>
      <c r="E27" s="279">
        <v>21</v>
      </c>
      <c r="F27" s="290">
        <f t="shared" si="1"/>
        <v>100</v>
      </c>
    </row>
    <row r="28" spans="1:6" ht="14.25" thickBot="1">
      <c r="A28" s="11" t="s">
        <v>28</v>
      </c>
      <c r="B28" s="279">
        <v>1.2</v>
      </c>
      <c r="C28" s="279">
        <v>1.2</v>
      </c>
      <c r="D28" s="289">
        <f t="shared" si="0"/>
        <v>100</v>
      </c>
      <c r="E28" s="279">
        <v>1.2</v>
      </c>
      <c r="F28" s="290">
        <f t="shared" si="1"/>
        <v>100</v>
      </c>
    </row>
    <row r="29" spans="1:6" ht="14.25" thickBot="1">
      <c r="A29" s="23" t="s">
        <v>38</v>
      </c>
      <c r="B29" s="279">
        <v>1.55</v>
      </c>
      <c r="C29" s="279">
        <v>1.55</v>
      </c>
      <c r="D29" s="289">
        <f t="shared" si="0"/>
        <v>100</v>
      </c>
      <c r="E29" s="279">
        <v>1.55</v>
      </c>
      <c r="F29" s="290">
        <f t="shared" si="1"/>
        <v>100</v>
      </c>
    </row>
    <row r="30" spans="1:6" ht="14.25" thickBot="1">
      <c r="A30" s="17" t="s">
        <v>87</v>
      </c>
      <c r="B30" s="279">
        <v>0</v>
      </c>
      <c r="C30" s="279">
        <v>0</v>
      </c>
      <c r="D30" s="289"/>
      <c r="E30" s="279">
        <v>0</v>
      </c>
      <c r="F30" s="290"/>
    </row>
    <row r="31" spans="1:6" ht="28.5" thickBot="1">
      <c r="A31" s="17" t="s">
        <v>88</v>
      </c>
      <c r="B31" s="279">
        <v>0.2</v>
      </c>
      <c r="C31" s="279">
        <v>0.2</v>
      </c>
      <c r="D31" s="289">
        <f t="shared" si="0"/>
        <v>100</v>
      </c>
      <c r="E31" s="279">
        <v>0.2</v>
      </c>
      <c r="F31" s="290">
        <f t="shared" si="1"/>
        <v>100</v>
      </c>
    </row>
    <row r="32" spans="1:6" ht="14.25" thickBot="1">
      <c r="A32" s="17" t="s">
        <v>91</v>
      </c>
      <c r="B32" s="279">
        <v>1.35</v>
      </c>
      <c r="C32" s="279">
        <v>1.35</v>
      </c>
      <c r="D32" s="289">
        <f t="shared" si="0"/>
        <v>100</v>
      </c>
      <c r="E32" s="279">
        <v>1.35</v>
      </c>
      <c r="F32" s="290">
        <f t="shared" si="1"/>
        <v>100</v>
      </c>
    </row>
    <row r="33" spans="1:6" ht="14.25" thickBot="1">
      <c r="A33" s="23" t="s">
        <v>39</v>
      </c>
      <c r="B33" s="279">
        <v>1.9</v>
      </c>
      <c r="C33" s="279">
        <v>1.9</v>
      </c>
      <c r="D33" s="289">
        <f t="shared" si="0"/>
        <v>100</v>
      </c>
      <c r="E33" s="279">
        <v>1.9</v>
      </c>
      <c r="F33" s="290">
        <f t="shared" si="1"/>
        <v>100</v>
      </c>
    </row>
    <row r="34" spans="1:6" ht="14.25" thickBot="1">
      <c r="A34" s="17" t="s">
        <v>87</v>
      </c>
      <c r="B34" s="279">
        <v>0</v>
      </c>
      <c r="C34" s="279">
        <v>0</v>
      </c>
      <c r="D34" s="289">
        <v>0</v>
      </c>
      <c r="E34" s="279">
        <v>0</v>
      </c>
      <c r="F34" s="290">
        <v>0</v>
      </c>
    </row>
    <row r="35" spans="1:6" ht="28.5" thickBot="1">
      <c r="A35" s="17" t="s">
        <v>88</v>
      </c>
      <c r="B35" s="279">
        <v>0.9</v>
      </c>
      <c r="C35" s="279">
        <v>0.9</v>
      </c>
      <c r="D35" s="289">
        <f t="shared" si="0"/>
        <v>100</v>
      </c>
      <c r="E35" s="279">
        <v>0.9</v>
      </c>
      <c r="F35" s="290">
        <f t="shared" si="1"/>
        <v>100</v>
      </c>
    </row>
    <row r="36" spans="1:6" ht="14.25" thickBot="1">
      <c r="A36" s="17" t="s">
        <v>91</v>
      </c>
      <c r="B36" s="279">
        <v>1</v>
      </c>
      <c r="C36" s="279">
        <v>1</v>
      </c>
      <c r="D36" s="289">
        <f t="shared" si="0"/>
        <v>100</v>
      </c>
      <c r="E36" s="279">
        <v>1</v>
      </c>
      <c r="F36" s="290">
        <f t="shared" si="1"/>
        <v>100</v>
      </c>
    </row>
    <row r="37" spans="1:6" ht="14.25" thickBot="1">
      <c r="A37" s="284" t="s">
        <v>66</v>
      </c>
      <c r="B37" s="279">
        <f>B38+B39+B40</f>
        <v>0.1</v>
      </c>
      <c r="C37" s="279">
        <v>0.1</v>
      </c>
      <c r="D37" s="289">
        <f t="shared" si="0"/>
        <v>100</v>
      </c>
      <c r="E37" s="279">
        <f>E38+E39+E40</f>
        <v>0.1</v>
      </c>
      <c r="F37" s="290">
        <f t="shared" si="1"/>
        <v>100</v>
      </c>
    </row>
    <row r="38" spans="1:6" ht="14.25" thickBot="1">
      <c r="A38" s="17" t="s">
        <v>87</v>
      </c>
      <c r="B38" s="279">
        <v>0</v>
      </c>
      <c r="C38" s="279">
        <v>0</v>
      </c>
      <c r="D38" s="289">
        <v>0</v>
      </c>
      <c r="E38" s="279">
        <v>0</v>
      </c>
      <c r="F38" s="290">
        <v>0</v>
      </c>
    </row>
    <row r="39" spans="1:6" ht="28.5" thickBot="1">
      <c r="A39" s="17" t="s">
        <v>88</v>
      </c>
      <c r="B39" s="279">
        <v>0</v>
      </c>
      <c r="C39" s="279">
        <v>0</v>
      </c>
      <c r="D39" s="289">
        <v>0</v>
      </c>
      <c r="E39" s="279">
        <v>0</v>
      </c>
      <c r="F39" s="290">
        <v>0</v>
      </c>
    </row>
    <row r="40" spans="1:6" ht="14.25" thickBot="1">
      <c r="A40" s="17" t="s">
        <v>91</v>
      </c>
      <c r="B40" s="279">
        <v>0.1</v>
      </c>
      <c r="C40" s="279">
        <v>0.1</v>
      </c>
      <c r="D40" s="289">
        <f t="shared" si="0"/>
        <v>100</v>
      </c>
      <c r="E40" s="279">
        <v>0.1</v>
      </c>
      <c r="F40" s="290">
        <f t="shared" si="1"/>
        <v>100</v>
      </c>
    </row>
    <row r="41" spans="1:6" ht="14.25" thickBot="1">
      <c r="A41" s="283" t="s">
        <v>216</v>
      </c>
      <c r="B41" s="279">
        <v>0.003</v>
      </c>
      <c r="C41" s="279">
        <v>0.003</v>
      </c>
      <c r="D41" s="289">
        <f t="shared" si="0"/>
        <v>100</v>
      </c>
      <c r="E41" s="279">
        <v>0.003</v>
      </c>
      <c r="F41" s="290">
        <f t="shared" si="1"/>
        <v>100</v>
      </c>
    </row>
    <row r="42" spans="1:6" ht="14.25" thickBot="1">
      <c r="A42" s="17" t="s">
        <v>87</v>
      </c>
      <c r="B42" s="279">
        <v>0</v>
      </c>
      <c r="C42" s="279">
        <v>0</v>
      </c>
      <c r="D42" s="289">
        <v>0</v>
      </c>
      <c r="E42" s="279">
        <v>0</v>
      </c>
      <c r="F42" s="290">
        <v>0</v>
      </c>
    </row>
    <row r="43" spans="1:6" ht="28.5" thickBot="1">
      <c r="A43" s="17" t="s">
        <v>88</v>
      </c>
      <c r="B43" s="279">
        <v>0</v>
      </c>
      <c r="C43" s="279">
        <v>0</v>
      </c>
      <c r="D43" s="289">
        <v>0</v>
      </c>
      <c r="E43" s="279">
        <v>0</v>
      </c>
      <c r="F43" s="290">
        <v>0</v>
      </c>
    </row>
    <row r="44" spans="1:6" ht="14.25" thickBot="1">
      <c r="A44" s="17" t="s">
        <v>91</v>
      </c>
      <c r="B44" s="279">
        <v>0.003</v>
      </c>
      <c r="C44" s="279">
        <v>0.003</v>
      </c>
      <c r="D44" s="289">
        <f t="shared" si="0"/>
        <v>100</v>
      </c>
      <c r="E44" s="279">
        <v>0.003</v>
      </c>
      <c r="F44" s="290">
        <f t="shared" si="1"/>
        <v>100</v>
      </c>
    </row>
    <row r="45" spans="1:6" ht="14.25" thickBot="1">
      <c r="A45" s="23" t="s">
        <v>40</v>
      </c>
      <c r="B45" s="332">
        <v>1.9</v>
      </c>
      <c r="C45" s="279">
        <v>1.8</v>
      </c>
      <c r="D45" s="289">
        <f t="shared" si="0"/>
        <v>94.73684210526316</v>
      </c>
      <c r="E45" s="279">
        <v>1.8</v>
      </c>
      <c r="F45" s="290">
        <f t="shared" si="1"/>
        <v>100</v>
      </c>
    </row>
    <row r="46" spans="1:6" ht="14.25" thickBot="1">
      <c r="A46" s="17" t="s">
        <v>87</v>
      </c>
      <c r="B46" s="333">
        <v>1.5</v>
      </c>
      <c r="C46" s="279">
        <v>1.7</v>
      </c>
      <c r="D46" s="289">
        <f t="shared" si="0"/>
        <v>113.33333333333333</v>
      </c>
      <c r="E46" s="279">
        <v>1.7</v>
      </c>
      <c r="F46" s="290">
        <f t="shared" si="1"/>
        <v>100</v>
      </c>
    </row>
    <row r="47" spans="1:6" ht="28.5" thickBot="1">
      <c r="A47" s="17" t="s">
        <v>88</v>
      </c>
      <c r="B47" s="279">
        <v>0</v>
      </c>
      <c r="C47" s="279">
        <v>0</v>
      </c>
      <c r="D47" s="289">
        <v>0</v>
      </c>
      <c r="E47" s="279">
        <v>0</v>
      </c>
      <c r="F47" s="290">
        <v>0</v>
      </c>
    </row>
    <row r="48" spans="1:6" ht="14.25" thickBot="1">
      <c r="A48" s="17" t="s">
        <v>91</v>
      </c>
      <c r="B48" s="333">
        <v>0.4</v>
      </c>
      <c r="C48" s="279">
        <v>0.1</v>
      </c>
      <c r="D48" s="289">
        <f t="shared" si="0"/>
        <v>25</v>
      </c>
      <c r="E48" s="279">
        <v>0.1</v>
      </c>
      <c r="F48" s="290">
        <f t="shared" si="1"/>
        <v>100</v>
      </c>
    </row>
    <row r="49" spans="1:6" ht="14.25" thickBot="1">
      <c r="A49" s="23" t="s">
        <v>41</v>
      </c>
      <c r="B49" s="279">
        <v>1.25</v>
      </c>
      <c r="C49" s="279">
        <v>1.05</v>
      </c>
      <c r="D49" s="289">
        <f t="shared" si="0"/>
        <v>84.00000000000001</v>
      </c>
      <c r="E49" s="279">
        <v>1.05</v>
      </c>
      <c r="F49" s="290">
        <f t="shared" si="1"/>
        <v>100</v>
      </c>
    </row>
    <row r="50" spans="1:6" ht="14.25" thickBot="1">
      <c r="A50" s="17" t="s">
        <v>87</v>
      </c>
      <c r="B50" s="279">
        <v>0.4</v>
      </c>
      <c r="C50" s="279">
        <v>0.4</v>
      </c>
      <c r="D50" s="289">
        <f t="shared" si="0"/>
        <v>100</v>
      </c>
      <c r="E50" s="279">
        <v>0.4</v>
      </c>
      <c r="F50" s="290">
        <f t="shared" si="1"/>
        <v>100</v>
      </c>
    </row>
    <row r="51" spans="1:6" ht="28.5" thickBot="1">
      <c r="A51" s="17" t="s">
        <v>88</v>
      </c>
      <c r="B51" s="279">
        <v>0</v>
      </c>
      <c r="C51" s="279">
        <v>0</v>
      </c>
      <c r="D51" s="289">
        <v>0</v>
      </c>
      <c r="E51" s="279">
        <v>0</v>
      </c>
      <c r="F51" s="290">
        <v>0</v>
      </c>
    </row>
    <row r="52" spans="1:6" ht="14.25" thickBot="1">
      <c r="A52" s="17" t="s">
        <v>91</v>
      </c>
      <c r="B52" s="279">
        <v>0.85</v>
      </c>
      <c r="C52" s="279">
        <v>0.65</v>
      </c>
      <c r="D52" s="289">
        <f t="shared" si="0"/>
        <v>76.47058823529413</v>
      </c>
      <c r="E52" s="279">
        <v>0.65</v>
      </c>
      <c r="F52" s="290">
        <f t="shared" si="1"/>
        <v>100</v>
      </c>
    </row>
    <row r="53" spans="1:6" ht="14.25" thickBot="1">
      <c r="A53" s="23" t="s">
        <v>42</v>
      </c>
      <c r="B53" s="279">
        <v>1.05</v>
      </c>
      <c r="C53" s="279">
        <v>1.05</v>
      </c>
      <c r="D53" s="289">
        <f t="shared" si="0"/>
        <v>100</v>
      </c>
      <c r="E53" s="279">
        <v>1.05</v>
      </c>
      <c r="F53" s="290">
        <f t="shared" si="1"/>
        <v>100</v>
      </c>
    </row>
    <row r="54" spans="1:6" ht="14.25" thickBot="1">
      <c r="A54" s="17" t="s">
        <v>87</v>
      </c>
      <c r="B54" s="279">
        <v>0</v>
      </c>
      <c r="C54" s="279">
        <v>0</v>
      </c>
      <c r="D54" s="289">
        <v>0</v>
      </c>
      <c r="E54" s="279">
        <v>0</v>
      </c>
      <c r="F54" s="290">
        <v>0</v>
      </c>
    </row>
    <row r="55" spans="1:6" ht="28.5" thickBot="1">
      <c r="A55" s="17" t="s">
        <v>88</v>
      </c>
      <c r="B55" s="279">
        <v>0</v>
      </c>
      <c r="C55" s="279">
        <v>0</v>
      </c>
      <c r="D55" s="289">
        <v>0</v>
      </c>
      <c r="E55" s="279">
        <v>0</v>
      </c>
      <c r="F55" s="290">
        <v>0</v>
      </c>
    </row>
    <row r="56" spans="1:6" ht="14.25" thickBot="1">
      <c r="A56" s="17" t="s">
        <v>91</v>
      </c>
      <c r="B56" s="279">
        <v>1.05</v>
      </c>
      <c r="C56" s="279">
        <v>1.05</v>
      </c>
      <c r="D56" s="289">
        <f t="shared" si="0"/>
        <v>100</v>
      </c>
      <c r="E56" s="279">
        <v>1.05</v>
      </c>
      <c r="F56" s="290">
        <f t="shared" si="1"/>
        <v>100</v>
      </c>
    </row>
    <row r="57" spans="1:6" ht="28.5" thickBot="1">
      <c r="A57" s="14" t="s">
        <v>85</v>
      </c>
      <c r="B57" s="279"/>
      <c r="C57" s="279"/>
      <c r="D57" s="289"/>
      <c r="E57" s="279"/>
      <c r="F57" s="290"/>
    </row>
    <row r="58" spans="1:6" ht="14.25" thickBot="1">
      <c r="A58" s="23" t="s">
        <v>86</v>
      </c>
      <c r="B58" s="279">
        <v>270</v>
      </c>
      <c r="C58" s="279">
        <v>165</v>
      </c>
      <c r="D58" s="289">
        <f t="shared" si="0"/>
        <v>61.111111111111114</v>
      </c>
      <c r="E58" s="279">
        <v>169</v>
      </c>
      <c r="F58" s="290">
        <f t="shared" si="1"/>
        <v>102.42424242424242</v>
      </c>
    </row>
    <row r="59" spans="1:6" ht="14.25" thickBot="1">
      <c r="A59" s="17" t="s">
        <v>87</v>
      </c>
      <c r="B59" s="279">
        <v>220</v>
      </c>
      <c r="C59" s="279">
        <v>150</v>
      </c>
      <c r="D59" s="289">
        <f t="shared" si="0"/>
        <v>68.18181818181817</v>
      </c>
      <c r="E59" s="279">
        <v>150</v>
      </c>
      <c r="F59" s="290">
        <f t="shared" si="1"/>
        <v>100</v>
      </c>
    </row>
    <row r="60" spans="1:6" ht="28.5" thickBot="1">
      <c r="A60" s="17" t="s">
        <v>88</v>
      </c>
      <c r="B60" s="279">
        <v>0</v>
      </c>
      <c r="C60" s="279">
        <v>0</v>
      </c>
      <c r="D60" s="289">
        <v>0</v>
      </c>
      <c r="E60" s="279">
        <v>0</v>
      </c>
      <c r="F60" s="290">
        <v>0</v>
      </c>
    </row>
    <row r="61" spans="1:6" ht="14.25" thickBot="1">
      <c r="A61" s="17" t="s">
        <v>91</v>
      </c>
      <c r="B61" s="279">
        <v>50</v>
      </c>
      <c r="C61" s="279">
        <v>15</v>
      </c>
      <c r="D61" s="289">
        <f t="shared" si="0"/>
        <v>30</v>
      </c>
      <c r="E61" s="279">
        <v>19</v>
      </c>
      <c r="F61" s="290">
        <f t="shared" si="1"/>
        <v>126.66666666666666</v>
      </c>
    </row>
    <row r="62" spans="1:6" ht="28.5" thickBot="1">
      <c r="A62" s="11" t="s">
        <v>92</v>
      </c>
      <c r="B62" s="279">
        <v>221</v>
      </c>
      <c r="C62" s="279">
        <v>200</v>
      </c>
      <c r="D62" s="289">
        <f t="shared" si="0"/>
        <v>90.49773755656109</v>
      </c>
      <c r="E62" s="279">
        <v>208</v>
      </c>
      <c r="F62" s="290">
        <f t="shared" si="1"/>
        <v>104</v>
      </c>
    </row>
    <row r="63" spans="1:6" ht="14.25" thickBot="1">
      <c r="A63" s="11" t="s">
        <v>87</v>
      </c>
      <c r="B63" s="279">
        <v>210</v>
      </c>
      <c r="C63" s="279">
        <v>190</v>
      </c>
      <c r="D63" s="289">
        <f t="shared" si="0"/>
        <v>90.47619047619048</v>
      </c>
      <c r="E63" s="279">
        <v>195</v>
      </c>
      <c r="F63" s="290">
        <f t="shared" si="1"/>
        <v>102.63157894736842</v>
      </c>
    </row>
    <row r="64" spans="1:6" ht="28.5" thickBot="1">
      <c r="A64" s="11" t="s">
        <v>88</v>
      </c>
      <c r="B64" s="279">
        <v>0</v>
      </c>
      <c r="C64" s="279">
        <v>0</v>
      </c>
      <c r="D64" s="289">
        <v>0</v>
      </c>
      <c r="E64" s="279">
        <v>0</v>
      </c>
      <c r="F64" s="290">
        <v>0</v>
      </c>
    </row>
    <row r="65" spans="1:6" ht="14.25" thickBot="1">
      <c r="A65" s="11" t="s">
        <v>91</v>
      </c>
      <c r="B65" s="279">
        <v>11</v>
      </c>
      <c r="C65" s="279">
        <v>10</v>
      </c>
      <c r="D65" s="289">
        <f t="shared" si="0"/>
        <v>90.9090909090909</v>
      </c>
      <c r="E65" s="279">
        <v>13</v>
      </c>
      <c r="F65" s="290">
        <f t="shared" si="1"/>
        <v>130</v>
      </c>
    </row>
    <row r="66" spans="1:6" ht="14.25" thickBot="1">
      <c r="A66" s="23" t="s">
        <v>93</v>
      </c>
      <c r="B66" s="279">
        <v>330</v>
      </c>
      <c r="C66" s="279">
        <v>200</v>
      </c>
      <c r="D66" s="289">
        <f t="shared" si="0"/>
        <v>60.60606060606061</v>
      </c>
      <c r="E66" s="279">
        <v>0</v>
      </c>
      <c r="F66" s="290">
        <f t="shared" si="1"/>
        <v>0</v>
      </c>
    </row>
    <row r="67" spans="1:6" ht="14.25" thickBot="1">
      <c r="A67" s="17" t="s">
        <v>87</v>
      </c>
      <c r="B67" s="279">
        <v>0</v>
      </c>
      <c r="C67" s="279">
        <v>0</v>
      </c>
      <c r="D67" s="289">
        <v>0</v>
      </c>
      <c r="E67" s="279">
        <v>0</v>
      </c>
      <c r="F67" s="290">
        <v>0</v>
      </c>
    </row>
    <row r="68" spans="1:6" ht="28.5" thickBot="1">
      <c r="A68" s="17" t="s">
        <v>88</v>
      </c>
      <c r="B68" s="279">
        <v>0</v>
      </c>
      <c r="C68" s="279">
        <v>0</v>
      </c>
      <c r="D68" s="289">
        <v>0</v>
      </c>
      <c r="E68" s="279">
        <v>0</v>
      </c>
      <c r="F68" s="290">
        <v>0</v>
      </c>
    </row>
    <row r="69" spans="1:6" ht="14.25" thickBot="1">
      <c r="A69" s="17" t="s">
        <v>91</v>
      </c>
      <c r="B69" s="279">
        <v>330</v>
      </c>
      <c r="C69" s="279">
        <v>200</v>
      </c>
      <c r="D69" s="289">
        <f t="shared" si="0"/>
        <v>60.60606060606061</v>
      </c>
      <c r="E69" s="279">
        <v>0</v>
      </c>
      <c r="F69" s="290">
        <f t="shared" si="1"/>
        <v>0</v>
      </c>
    </row>
    <row r="70" spans="1:6" ht="14.25" thickBot="1">
      <c r="A70" s="23" t="s">
        <v>94</v>
      </c>
      <c r="B70" s="279">
        <v>120</v>
      </c>
      <c r="C70" s="279">
        <v>120</v>
      </c>
      <c r="D70" s="289">
        <f t="shared" si="0"/>
        <v>100</v>
      </c>
      <c r="E70" s="279">
        <v>120</v>
      </c>
      <c r="F70" s="290">
        <f t="shared" si="1"/>
        <v>100</v>
      </c>
    </row>
    <row r="71" spans="1:6" ht="14.25" thickBot="1">
      <c r="A71" s="23" t="s">
        <v>95</v>
      </c>
      <c r="B71" s="279">
        <v>6</v>
      </c>
      <c r="C71" s="279">
        <v>6</v>
      </c>
      <c r="D71" s="289">
        <f t="shared" si="0"/>
        <v>100</v>
      </c>
      <c r="E71" s="279">
        <v>6</v>
      </c>
      <c r="F71" s="290">
        <f t="shared" si="1"/>
        <v>100</v>
      </c>
    </row>
    <row r="72" spans="1:6" ht="14.25" thickBot="1">
      <c r="A72" s="23" t="s">
        <v>232</v>
      </c>
      <c r="B72" s="300">
        <v>8.9</v>
      </c>
      <c r="C72" s="300">
        <v>9</v>
      </c>
      <c r="D72" s="301">
        <f>C72/B72</f>
        <v>1.0112359550561798</v>
      </c>
      <c r="E72" s="300">
        <v>9</v>
      </c>
      <c r="F72" s="302">
        <f>E72/C72</f>
        <v>1</v>
      </c>
    </row>
    <row r="73" spans="1:6" ht="28.5" thickBot="1">
      <c r="A73" s="23" t="s">
        <v>227</v>
      </c>
      <c r="B73" s="279">
        <v>0.801</v>
      </c>
      <c r="C73" s="279">
        <v>0.801</v>
      </c>
      <c r="D73" s="289">
        <f t="shared" si="0"/>
        <v>100</v>
      </c>
      <c r="E73" s="279">
        <v>0.801</v>
      </c>
      <c r="F73" s="290">
        <f t="shared" si="1"/>
        <v>100</v>
      </c>
    </row>
    <row r="74" spans="1:6" ht="28.5" thickBot="1">
      <c r="A74" s="11" t="s">
        <v>45</v>
      </c>
      <c r="B74" s="279">
        <v>5.1</v>
      </c>
      <c r="C74" s="279">
        <v>5.1</v>
      </c>
      <c r="D74" s="289">
        <f t="shared" si="0"/>
        <v>100</v>
      </c>
      <c r="E74" s="279">
        <v>5.3</v>
      </c>
      <c r="F74" s="290">
        <f t="shared" si="1"/>
        <v>103.921568627451</v>
      </c>
    </row>
    <row r="75" spans="1:6" ht="14.25" thickBot="1">
      <c r="A75" s="281" t="s">
        <v>228</v>
      </c>
      <c r="B75" s="293">
        <v>0.7</v>
      </c>
      <c r="C75" s="279">
        <v>0.75</v>
      </c>
      <c r="D75" s="289">
        <f t="shared" si="0"/>
        <v>107.14285714285714</v>
      </c>
      <c r="E75" s="279">
        <v>0.83</v>
      </c>
      <c r="F75" s="290">
        <f t="shared" si="1"/>
        <v>110.66666666666667</v>
      </c>
    </row>
    <row r="76" spans="1:6" ht="13.5" customHeight="1" thickBot="1">
      <c r="A76" s="285" t="s">
        <v>230</v>
      </c>
      <c r="B76" s="279">
        <v>3.2</v>
      </c>
      <c r="C76" s="279">
        <v>3.3</v>
      </c>
      <c r="D76" s="289">
        <f aca="true" t="shared" si="2" ref="D76:D114">C76/B76*100</f>
        <v>103.12499999999997</v>
      </c>
      <c r="E76" s="279">
        <v>3.7</v>
      </c>
      <c r="F76" s="290">
        <f aca="true" t="shared" si="3" ref="F76:F116">E76/C76*100</f>
        <v>112.12121212121214</v>
      </c>
    </row>
    <row r="77" spans="1:6" ht="13.5" customHeight="1" thickBot="1">
      <c r="A77" s="285" t="s">
        <v>229</v>
      </c>
      <c r="B77" s="293">
        <v>3.968</v>
      </c>
      <c r="C77" s="293">
        <v>4.52</v>
      </c>
      <c r="D77" s="289">
        <f t="shared" si="2"/>
        <v>113.91129032258063</v>
      </c>
      <c r="E77" s="293">
        <v>5.1</v>
      </c>
      <c r="F77" s="290">
        <f t="shared" si="3"/>
        <v>112.83185840707965</v>
      </c>
    </row>
    <row r="78" spans="1:6" ht="28.5" thickBot="1">
      <c r="A78" s="285" t="s">
        <v>63</v>
      </c>
      <c r="B78" s="279">
        <v>224</v>
      </c>
      <c r="C78" s="279">
        <v>267</v>
      </c>
      <c r="D78" s="289">
        <f t="shared" si="2"/>
        <v>119.19642857142858</v>
      </c>
      <c r="E78" s="279">
        <v>290</v>
      </c>
      <c r="F78" s="290">
        <f t="shared" si="3"/>
        <v>108.61423220973782</v>
      </c>
    </row>
    <row r="79" spans="1:6" ht="14.25" thickBot="1">
      <c r="A79" s="14" t="s">
        <v>7</v>
      </c>
      <c r="B79" s="279"/>
      <c r="C79" s="279"/>
      <c r="D79" s="289">
        <v>0</v>
      </c>
      <c r="E79" s="279"/>
      <c r="F79" s="290">
        <v>0</v>
      </c>
    </row>
    <row r="80" spans="1:6" ht="28.5" thickBot="1">
      <c r="A80" s="11" t="s">
        <v>8</v>
      </c>
      <c r="B80" s="291">
        <v>0.09</v>
      </c>
      <c r="C80" s="279">
        <v>0.099</v>
      </c>
      <c r="D80" s="289">
        <f t="shared" si="2"/>
        <v>110.00000000000001</v>
      </c>
      <c r="E80" s="291">
        <v>0.14</v>
      </c>
      <c r="F80" s="290">
        <f t="shared" si="3"/>
        <v>141.41414141414143</v>
      </c>
    </row>
    <row r="81" spans="1:6" ht="14.25" thickBot="1">
      <c r="A81" s="23" t="s">
        <v>9</v>
      </c>
      <c r="B81" s="279"/>
      <c r="C81" s="279"/>
      <c r="D81" s="289"/>
      <c r="E81" s="279"/>
      <c r="F81" s="290"/>
    </row>
    <row r="82" spans="1:6" ht="14.25" thickBot="1">
      <c r="A82" s="11" t="s">
        <v>10</v>
      </c>
      <c r="B82" s="279">
        <v>0.188</v>
      </c>
      <c r="C82" s="279">
        <v>0.194</v>
      </c>
      <c r="D82" s="289">
        <f t="shared" si="2"/>
        <v>103.19148936170212</v>
      </c>
      <c r="E82" s="279">
        <v>0.194</v>
      </c>
      <c r="F82" s="290">
        <f t="shared" si="3"/>
        <v>100</v>
      </c>
    </row>
    <row r="83" spans="1:6" ht="42" thickBot="1">
      <c r="A83" s="11" t="s">
        <v>15</v>
      </c>
      <c r="B83" s="279">
        <v>95.7</v>
      </c>
      <c r="C83" s="279">
        <v>95.9</v>
      </c>
      <c r="D83" s="289">
        <f t="shared" si="2"/>
        <v>100.20898641588296</v>
      </c>
      <c r="E83" s="279">
        <v>96</v>
      </c>
      <c r="F83" s="290">
        <f t="shared" si="3"/>
        <v>100.10427528675703</v>
      </c>
    </row>
    <row r="84" spans="1:6" ht="14.25" thickBot="1">
      <c r="A84" s="23" t="s">
        <v>16</v>
      </c>
      <c r="B84" s="279"/>
      <c r="C84" s="279"/>
      <c r="D84" s="289"/>
      <c r="E84" s="279"/>
      <c r="F84" s="290"/>
    </row>
    <row r="85" spans="1:6" ht="28.5" thickBot="1">
      <c r="A85" s="11" t="s">
        <v>17</v>
      </c>
      <c r="B85" s="279">
        <v>1.03</v>
      </c>
      <c r="C85" s="279">
        <v>1.06</v>
      </c>
      <c r="D85" s="289">
        <f t="shared" si="2"/>
        <v>102.9126213592233</v>
      </c>
      <c r="E85" s="279">
        <v>1.1</v>
      </c>
      <c r="F85" s="290">
        <f t="shared" si="3"/>
        <v>103.77358490566037</v>
      </c>
    </row>
    <row r="86" spans="1:6" ht="42" thickBot="1">
      <c r="A86" s="11" t="s">
        <v>18</v>
      </c>
      <c r="B86" s="279">
        <v>1.03</v>
      </c>
      <c r="C86" s="279">
        <v>1.06</v>
      </c>
      <c r="D86" s="289">
        <f t="shared" si="2"/>
        <v>102.9126213592233</v>
      </c>
      <c r="E86" s="279">
        <v>1.1</v>
      </c>
      <c r="F86" s="290">
        <f t="shared" si="3"/>
        <v>103.77358490566037</v>
      </c>
    </row>
    <row r="87" spans="1:6" ht="28.5" thickBot="1">
      <c r="A87" s="11" t="s">
        <v>22</v>
      </c>
      <c r="B87" s="279">
        <v>15.29</v>
      </c>
      <c r="C87" s="280">
        <v>15.82</v>
      </c>
      <c r="D87" s="289">
        <f t="shared" si="2"/>
        <v>103.46631785480707</v>
      </c>
      <c r="E87" s="280">
        <v>16.36</v>
      </c>
      <c r="F87" s="290">
        <f t="shared" si="3"/>
        <v>103.4134007585335</v>
      </c>
    </row>
    <row r="88" spans="1:6" ht="28.5" thickBot="1">
      <c r="A88" s="23" t="s">
        <v>23</v>
      </c>
      <c r="B88" s="279"/>
      <c r="C88" s="279"/>
      <c r="D88" s="289"/>
      <c r="E88" s="279"/>
      <c r="F88" s="290"/>
    </row>
    <row r="89" spans="1:6" ht="28.5" thickBot="1">
      <c r="A89" s="11" t="s">
        <v>43</v>
      </c>
      <c r="B89" s="279">
        <v>17.28</v>
      </c>
      <c r="C89" s="279">
        <v>17.28</v>
      </c>
      <c r="D89" s="289">
        <f t="shared" si="2"/>
        <v>100</v>
      </c>
      <c r="E89" s="279">
        <v>17.28</v>
      </c>
      <c r="F89" s="290">
        <f t="shared" si="3"/>
        <v>100</v>
      </c>
    </row>
    <row r="90" spans="1:6" ht="14.25" thickBot="1">
      <c r="A90" s="11" t="s">
        <v>33</v>
      </c>
      <c r="B90" s="279">
        <v>0.49</v>
      </c>
      <c r="C90" s="279">
        <v>0.49</v>
      </c>
      <c r="D90" s="289">
        <f t="shared" si="2"/>
        <v>100</v>
      </c>
      <c r="E90" s="279">
        <v>0.49</v>
      </c>
      <c r="F90" s="290">
        <f t="shared" si="3"/>
        <v>100</v>
      </c>
    </row>
    <row r="91" spans="1:6" ht="28.5" thickBot="1">
      <c r="A91" s="11" t="s">
        <v>34</v>
      </c>
      <c r="B91" s="279">
        <v>4.94</v>
      </c>
      <c r="C91" s="279">
        <v>6.92</v>
      </c>
      <c r="D91" s="289">
        <f t="shared" si="2"/>
        <v>140.08097165991902</v>
      </c>
      <c r="E91" s="279">
        <v>6.92</v>
      </c>
      <c r="F91" s="290">
        <f t="shared" si="3"/>
        <v>100</v>
      </c>
    </row>
    <row r="92" spans="1:6" ht="28.5" thickBot="1">
      <c r="A92" s="11" t="s">
        <v>217</v>
      </c>
      <c r="B92" s="279">
        <v>6172</v>
      </c>
      <c r="C92" s="279">
        <v>6172</v>
      </c>
      <c r="D92" s="289">
        <f t="shared" si="2"/>
        <v>100</v>
      </c>
      <c r="E92" s="279">
        <v>6172</v>
      </c>
      <c r="F92" s="290">
        <f t="shared" si="3"/>
        <v>100</v>
      </c>
    </row>
    <row r="93" spans="1:6" ht="28.5" thickBot="1">
      <c r="A93" s="11" t="s">
        <v>24</v>
      </c>
      <c r="B93" s="293">
        <v>1157.89</v>
      </c>
      <c r="C93" s="293">
        <v>956.52</v>
      </c>
      <c r="D93" s="289">
        <f t="shared" si="2"/>
        <v>82.60888339997754</v>
      </c>
      <c r="E93" s="293">
        <v>1153.85</v>
      </c>
      <c r="F93" s="290">
        <f t="shared" si="3"/>
        <v>120.629992054531</v>
      </c>
    </row>
    <row r="94" spans="1:6" ht="28.5" thickBot="1">
      <c r="A94" s="11" t="s">
        <v>97</v>
      </c>
      <c r="B94" s="279">
        <v>110</v>
      </c>
      <c r="C94" s="279">
        <v>110</v>
      </c>
      <c r="D94" s="289">
        <f t="shared" si="2"/>
        <v>100</v>
      </c>
      <c r="E94" s="279">
        <v>135</v>
      </c>
      <c r="F94" s="290">
        <f t="shared" si="3"/>
        <v>122.72727272727273</v>
      </c>
    </row>
    <row r="95" spans="1:6" ht="42" thickBot="1">
      <c r="A95" s="11" t="s">
        <v>210</v>
      </c>
      <c r="B95" s="279">
        <v>20</v>
      </c>
      <c r="C95" s="279">
        <v>24</v>
      </c>
      <c r="D95" s="289">
        <f t="shared" si="2"/>
        <v>120</v>
      </c>
      <c r="E95" s="279">
        <v>0</v>
      </c>
      <c r="F95" s="290">
        <f t="shared" si="3"/>
        <v>0</v>
      </c>
    </row>
    <row r="96" spans="1:6" ht="28.5" thickBot="1">
      <c r="A96" s="11" t="s">
        <v>99</v>
      </c>
      <c r="B96" s="279">
        <v>40.8</v>
      </c>
      <c r="C96" s="279">
        <v>40.9</v>
      </c>
      <c r="D96" s="289">
        <f t="shared" si="2"/>
        <v>100.24509803921569</v>
      </c>
      <c r="E96" s="279">
        <v>41</v>
      </c>
      <c r="F96" s="290">
        <f t="shared" si="3"/>
        <v>100.24449877750612</v>
      </c>
    </row>
    <row r="97" spans="1:6" ht="28.5" thickBot="1">
      <c r="A97" s="14" t="s">
        <v>35</v>
      </c>
      <c r="B97" s="279">
        <f>B98+B99+B100+B101</f>
        <v>117</v>
      </c>
      <c r="C97" s="279">
        <f>C98+C99+C100+C101</f>
        <v>118</v>
      </c>
      <c r="D97" s="289">
        <f t="shared" si="2"/>
        <v>100.85470085470085</v>
      </c>
      <c r="E97" s="279">
        <f>E98+E99+E100+E101</f>
        <v>118</v>
      </c>
      <c r="F97" s="290">
        <f t="shared" si="3"/>
        <v>100</v>
      </c>
    </row>
    <row r="98" spans="1:6" ht="28.5" thickBot="1">
      <c r="A98" s="17" t="s">
        <v>70</v>
      </c>
      <c r="B98" s="279">
        <v>0</v>
      </c>
      <c r="C98" s="279">
        <v>0</v>
      </c>
      <c r="D98" s="289">
        <v>0</v>
      </c>
      <c r="E98" s="279">
        <v>0</v>
      </c>
      <c r="F98" s="290">
        <v>0</v>
      </c>
    </row>
    <row r="99" spans="1:6" ht="28.5" thickBot="1">
      <c r="A99" s="17" t="s">
        <v>71</v>
      </c>
      <c r="B99" s="279">
        <v>8</v>
      </c>
      <c r="C99" s="279">
        <v>8</v>
      </c>
      <c r="D99" s="289">
        <f t="shared" si="2"/>
        <v>100</v>
      </c>
      <c r="E99" s="279">
        <v>8</v>
      </c>
      <c r="F99" s="290">
        <f t="shared" si="3"/>
        <v>100</v>
      </c>
    </row>
    <row r="100" spans="1:6" ht="28.5" thickBot="1">
      <c r="A100" s="17" t="s">
        <v>72</v>
      </c>
      <c r="B100" s="279">
        <v>7</v>
      </c>
      <c r="C100" s="279">
        <v>7</v>
      </c>
      <c r="D100" s="289">
        <f t="shared" si="2"/>
        <v>100</v>
      </c>
      <c r="E100" s="279">
        <v>7</v>
      </c>
      <c r="F100" s="290">
        <f t="shared" si="3"/>
        <v>100</v>
      </c>
    </row>
    <row r="101" spans="1:6" ht="28.5" thickBot="1">
      <c r="A101" s="17" t="s">
        <v>218</v>
      </c>
      <c r="B101" s="279">
        <v>102</v>
      </c>
      <c r="C101" s="279">
        <v>103</v>
      </c>
      <c r="D101" s="289">
        <f t="shared" si="2"/>
        <v>100.98039215686273</v>
      </c>
      <c r="E101" s="279">
        <v>103</v>
      </c>
      <c r="F101" s="290">
        <f t="shared" si="3"/>
        <v>100</v>
      </c>
    </row>
    <row r="102" spans="1:6" ht="14.25" thickBot="1">
      <c r="A102" s="14" t="s">
        <v>219</v>
      </c>
      <c r="B102" s="279"/>
      <c r="C102" s="279"/>
      <c r="D102" s="289"/>
      <c r="E102" s="279"/>
      <c r="F102" s="290"/>
    </row>
    <row r="103" spans="1:6" ht="42" thickBot="1">
      <c r="A103" s="284" t="s">
        <v>205</v>
      </c>
      <c r="B103" s="279">
        <v>50.8</v>
      </c>
      <c r="C103" s="279">
        <v>51.4</v>
      </c>
      <c r="D103" s="289">
        <f t="shared" si="2"/>
        <v>101.18110236220473</v>
      </c>
      <c r="E103" s="279">
        <v>51.4</v>
      </c>
      <c r="F103" s="290">
        <f t="shared" si="3"/>
        <v>100</v>
      </c>
    </row>
    <row r="104" spans="1:6" ht="56.25" thickBot="1">
      <c r="A104" s="15" t="s">
        <v>206</v>
      </c>
      <c r="B104" s="279">
        <v>3.1</v>
      </c>
      <c r="C104" s="279">
        <v>3.1</v>
      </c>
      <c r="D104" s="289">
        <f t="shared" si="2"/>
        <v>100</v>
      </c>
      <c r="E104" s="279">
        <v>3.1</v>
      </c>
      <c r="F104" s="290">
        <f t="shared" si="3"/>
        <v>100</v>
      </c>
    </row>
    <row r="105" spans="1:6" ht="14.25" thickBot="1">
      <c r="A105" s="23" t="s">
        <v>73</v>
      </c>
      <c r="B105" s="279"/>
      <c r="C105" s="279"/>
      <c r="D105" s="289">
        <v>0</v>
      </c>
      <c r="E105" s="279"/>
      <c r="F105" s="290">
        <v>0</v>
      </c>
    </row>
    <row r="106" spans="1:6" ht="14.25" thickBot="1">
      <c r="A106" s="294" t="s">
        <v>74</v>
      </c>
      <c r="B106" s="295">
        <v>8</v>
      </c>
      <c r="C106" s="295">
        <v>17.6</v>
      </c>
      <c r="D106" s="289">
        <f t="shared" si="2"/>
        <v>220.00000000000003</v>
      </c>
      <c r="E106" s="295">
        <v>0</v>
      </c>
      <c r="F106" s="290">
        <f t="shared" si="3"/>
        <v>0</v>
      </c>
    </row>
    <row r="107" spans="1:6" ht="14.25" thickBot="1">
      <c r="A107" s="294" t="s">
        <v>75</v>
      </c>
      <c r="B107" s="295">
        <v>24.3</v>
      </c>
      <c r="C107" s="295">
        <v>24.3</v>
      </c>
      <c r="D107" s="289">
        <f t="shared" si="2"/>
        <v>100</v>
      </c>
      <c r="E107" s="295">
        <v>24.3</v>
      </c>
      <c r="F107" s="290">
        <f t="shared" si="3"/>
        <v>100</v>
      </c>
    </row>
    <row r="108" spans="1:6" ht="28.5" thickBot="1">
      <c r="A108" s="294" t="s">
        <v>80</v>
      </c>
      <c r="B108" s="295">
        <v>21.4</v>
      </c>
      <c r="C108" s="295">
        <v>21.4</v>
      </c>
      <c r="D108" s="289">
        <f t="shared" si="2"/>
        <v>100</v>
      </c>
      <c r="E108" s="295">
        <v>21.4</v>
      </c>
      <c r="F108" s="290">
        <f t="shared" si="3"/>
        <v>100</v>
      </c>
    </row>
    <row r="109" spans="1:6" ht="14.25" thickBot="1">
      <c r="A109" s="296" t="s">
        <v>77</v>
      </c>
      <c r="B109" s="295">
        <v>9.9</v>
      </c>
      <c r="C109" s="295">
        <v>9.9</v>
      </c>
      <c r="D109" s="289">
        <f t="shared" si="2"/>
        <v>100</v>
      </c>
      <c r="E109" s="295">
        <v>11.5</v>
      </c>
      <c r="F109" s="290">
        <f t="shared" si="3"/>
        <v>116.16161616161615</v>
      </c>
    </row>
    <row r="110" spans="1:6" ht="42" thickBot="1">
      <c r="A110" s="15" t="s">
        <v>78</v>
      </c>
      <c r="B110" s="279">
        <v>78.8</v>
      </c>
      <c r="C110" s="279">
        <v>78.8</v>
      </c>
      <c r="D110" s="289">
        <f t="shared" si="2"/>
        <v>100</v>
      </c>
      <c r="E110" s="279">
        <v>78.8</v>
      </c>
      <c r="F110" s="290">
        <f t="shared" si="3"/>
        <v>100</v>
      </c>
    </row>
    <row r="111" spans="1:6" ht="28.5" thickBot="1">
      <c r="A111" s="15" t="s">
        <v>83</v>
      </c>
      <c r="B111" s="279">
        <v>155.6</v>
      </c>
      <c r="C111" s="279">
        <v>155.6</v>
      </c>
      <c r="D111" s="289">
        <f t="shared" si="2"/>
        <v>100</v>
      </c>
      <c r="E111" s="279">
        <v>165.5</v>
      </c>
      <c r="F111" s="290">
        <f t="shared" si="3"/>
        <v>106.36246786632391</v>
      </c>
    </row>
    <row r="112" spans="1:6" ht="28.5" thickBot="1">
      <c r="A112" s="15" t="s">
        <v>84</v>
      </c>
      <c r="B112" s="279">
        <v>155.1</v>
      </c>
      <c r="C112" s="279">
        <v>155.1</v>
      </c>
      <c r="D112" s="289">
        <f t="shared" si="2"/>
        <v>100</v>
      </c>
      <c r="E112" s="279">
        <v>155.1</v>
      </c>
      <c r="F112" s="290">
        <f t="shared" si="3"/>
        <v>100</v>
      </c>
    </row>
    <row r="113" spans="1:6" ht="14.25" thickBot="1">
      <c r="A113" s="297" t="s">
        <v>215</v>
      </c>
      <c r="B113" s="298"/>
      <c r="C113" s="298"/>
      <c r="D113" s="289">
        <v>0</v>
      </c>
      <c r="E113" s="298"/>
      <c r="F113" s="290">
        <v>0</v>
      </c>
    </row>
    <row r="114" spans="1:6" ht="42" thickBot="1">
      <c r="A114" s="297" t="s">
        <v>211</v>
      </c>
      <c r="B114" s="295">
        <v>1.5</v>
      </c>
      <c r="C114" s="295">
        <v>2.3</v>
      </c>
      <c r="D114" s="289">
        <f t="shared" si="2"/>
        <v>153.33333333333331</v>
      </c>
      <c r="E114" s="295">
        <v>3</v>
      </c>
      <c r="F114" s="290">
        <f t="shared" si="3"/>
        <v>130.43478260869566</v>
      </c>
    </row>
    <row r="115" spans="1:6" ht="14.25" thickBot="1">
      <c r="A115" s="297" t="s">
        <v>212</v>
      </c>
      <c r="B115" s="295">
        <v>0</v>
      </c>
      <c r="C115" s="295">
        <v>1</v>
      </c>
      <c r="D115" s="289">
        <v>0</v>
      </c>
      <c r="E115" s="295">
        <v>0</v>
      </c>
      <c r="F115" s="290">
        <f t="shared" si="3"/>
        <v>0</v>
      </c>
    </row>
    <row r="116" spans="1:6" ht="28.5" thickBot="1">
      <c r="A116" s="297" t="s">
        <v>213</v>
      </c>
      <c r="B116" s="295">
        <v>0</v>
      </c>
      <c r="C116" s="295">
        <v>253</v>
      </c>
      <c r="D116" s="289"/>
      <c r="E116" s="295">
        <v>0</v>
      </c>
      <c r="F116" s="290">
        <f t="shared" si="3"/>
        <v>0</v>
      </c>
    </row>
    <row r="117" spans="1:6" ht="13.5">
      <c r="A117" s="297" t="s">
        <v>214</v>
      </c>
      <c r="B117" s="295">
        <v>0</v>
      </c>
      <c r="C117" s="295">
        <v>0</v>
      </c>
      <c r="D117" s="299">
        <v>0</v>
      </c>
      <c r="E117" s="295">
        <v>0</v>
      </c>
      <c r="F117" s="290">
        <v>0</v>
      </c>
    </row>
    <row r="119" spans="1:6" ht="13.5">
      <c r="A119" s="25" t="s">
        <v>220</v>
      </c>
      <c r="B119" s="25"/>
      <c r="C119" s="25"/>
      <c r="D119" s="317" t="s">
        <v>221</v>
      </c>
      <c r="E119" s="317"/>
      <c r="F119" s="317"/>
    </row>
  </sheetData>
  <sheetProtection/>
  <mergeCells count="10">
    <mergeCell ref="B1:F1"/>
    <mergeCell ref="B2:F2"/>
    <mergeCell ref="B3:F3"/>
    <mergeCell ref="B4:F4"/>
    <mergeCell ref="D119:F119"/>
    <mergeCell ref="B5:F5"/>
    <mergeCell ref="A6:F7"/>
    <mergeCell ref="A9:A10"/>
    <mergeCell ref="D9:D10"/>
    <mergeCell ref="F9:F10"/>
  </mergeCells>
  <printOptions/>
  <pageMargins left="0.3543307086614173" right="0.3543307086614173" top="0.3937007874015748" bottom="0.3937007874015748" header="0.5118110236220472" footer="0.11811023622047244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0" customWidth="1"/>
  </cols>
  <sheetData>
    <row r="1" spans="1:6" ht="13.5">
      <c r="A1" s="1"/>
      <c r="B1" s="321" t="s">
        <v>143</v>
      </c>
      <c r="C1" s="321"/>
      <c r="D1" s="321"/>
      <c r="E1" s="321"/>
      <c r="F1" s="321"/>
    </row>
    <row r="2" spans="1:6" ht="13.5">
      <c r="A2" s="1"/>
      <c r="B2" s="321" t="s">
        <v>173</v>
      </c>
      <c r="C2" s="321"/>
      <c r="D2" s="321"/>
      <c r="E2" s="321"/>
      <c r="F2" s="321"/>
    </row>
    <row r="3" spans="1:6" ht="13.5">
      <c r="A3" s="1"/>
      <c r="B3" s="321" t="s">
        <v>148</v>
      </c>
      <c r="C3" s="321"/>
      <c r="D3" s="321"/>
      <c r="E3" s="321"/>
      <c r="F3" s="321"/>
    </row>
    <row r="4" spans="1:6" ht="13.5">
      <c r="A4" s="1"/>
      <c r="B4" s="321" t="s">
        <v>145</v>
      </c>
      <c r="C4" s="321"/>
      <c r="D4" s="321"/>
      <c r="E4" s="321"/>
      <c r="F4" s="321"/>
    </row>
    <row r="5" spans="1:6" ht="13.5">
      <c r="A5" s="1"/>
      <c r="B5" s="321" t="s">
        <v>146</v>
      </c>
      <c r="C5" s="321"/>
      <c r="D5" s="321"/>
      <c r="E5" s="321"/>
      <c r="F5" s="321"/>
    </row>
    <row r="6" spans="1:6" ht="13.5">
      <c r="A6" s="1"/>
      <c r="B6" s="321" t="s">
        <v>147</v>
      </c>
      <c r="C6" s="321"/>
      <c r="D6" s="321"/>
      <c r="E6" s="321"/>
      <c r="F6" s="321"/>
    </row>
    <row r="7" spans="1:6" ht="12">
      <c r="A7" s="316" t="s">
        <v>174</v>
      </c>
      <c r="B7" s="316"/>
      <c r="C7" s="316"/>
      <c r="D7" s="316"/>
      <c r="E7" s="316"/>
      <c r="F7" s="316"/>
    </row>
    <row r="8" spans="1:6" ht="21.75" customHeight="1">
      <c r="A8" s="316"/>
      <c r="B8" s="316"/>
      <c r="C8" s="316"/>
      <c r="D8" s="316"/>
      <c r="E8" s="316"/>
      <c r="F8" s="316"/>
    </row>
    <row r="9" spans="1:6" ht="13.5" thickBot="1">
      <c r="A9" s="2"/>
      <c r="B9" s="2"/>
      <c r="C9" s="2"/>
      <c r="D9" s="2"/>
      <c r="E9" s="2"/>
      <c r="F9" s="2"/>
    </row>
    <row r="10" spans="1:6" ht="13.5" thickBot="1">
      <c r="A10" s="306" t="s">
        <v>0</v>
      </c>
      <c r="B10" s="4" t="s">
        <v>49</v>
      </c>
      <c r="C10" s="3" t="s">
        <v>50</v>
      </c>
      <c r="D10" s="319" t="s">
        <v>141</v>
      </c>
      <c r="E10" s="69" t="s">
        <v>51</v>
      </c>
      <c r="F10" s="319" t="s">
        <v>142</v>
      </c>
    </row>
    <row r="11" spans="1:6" ht="13.5" thickBot="1">
      <c r="A11" s="318"/>
      <c r="B11" s="4" t="s">
        <v>1</v>
      </c>
      <c r="C11" s="4" t="s">
        <v>25</v>
      </c>
      <c r="D11" s="320"/>
      <c r="E11" s="4" t="s">
        <v>26</v>
      </c>
      <c r="F11" s="320"/>
    </row>
    <row r="12" spans="1:6" ht="27.75">
      <c r="A12" s="216" t="s">
        <v>47</v>
      </c>
      <c r="B12" s="257">
        <v>5.481</v>
      </c>
      <c r="C12" s="256">
        <v>5.138</v>
      </c>
      <c r="D12" s="227">
        <f>C12/B12*100</f>
        <v>93.74201787994892</v>
      </c>
      <c r="E12" s="257">
        <v>5.482</v>
      </c>
      <c r="F12" s="228">
        <f>E12/C12*100</f>
        <v>106.69521214480343</v>
      </c>
    </row>
    <row r="13" spans="1:6" ht="27.75">
      <c r="A13" s="8" t="s">
        <v>54</v>
      </c>
      <c r="B13" s="230">
        <v>4.551</v>
      </c>
      <c r="C13" s="226">
        <v>5.138</v>
      </c>
      <c r="D13" s="233">
        <f aca="true" t="shared" si="0" ref="D13:D76">C13/B13*100</f>
        <v>112.8982641177763</v>
      </c>
      <c r="E13" s="226">
        <v>5.82</v>
      </c>
      <c r="F13" s="244">
        <f aca="true" t="shared" si="1" ref="F13:F76">E13/C13*100</f>
        <v>113.27364733359285</v>
      </c>
    </row>
    <row r="14" spans="1:6" ht="27.75">
      <c r="A14" s="8" t="s">
        <v>52</v>
      </c>
      <c r="B14" s="230">
        <v>2.82</v>
      </c>
      <c r="C14" s="230">
        <v>2.851</v>
      </c>
      <c r="D14" s="233">
        <f t="shared" si="0"/>
        <v>101.09929078014186</v>
      </c>
      <c r="E14" s="230">
        <v>2.85</v>
      </c>
      <c r="F14" s="244">
        <f t="shared" si="1"/>
        <v>99.96492458786392</v>
      </c>
    </row>
    <row r="15" spans="1:6" ht="13.5">
      <c r="A15" s="8" t="s">
        <v>48</v>
      </c>
      <c r="B15" s="230">
        <v>0.876</v>
      </c>
      <c r="C15" s="230">
        <v>0.881</v>
      </c>
      <c r="D15" s="233">
        <f t="shared" si="0"/>
        <v>100.57077625570776</v>
      </c>
      <c r="E15" s="230">
        <v>0.894</v>
      </c>
      <c r="F15" s="244">
        <f t="shared" si="1"/>
        <v>101.47559591373438</v>
      </c>
    </row>
    <row r="16" spans="1:6" ht="27.75">
      <c r="A16" s="8" t="s">
        <v>53</v>
      </c>
      <c r="B16" s="226">
        <v>8.174</v>
      </c>
      <c r="C16" s="230">
        <v>8.942</v>
      </c>
      <c r="D16" s="233">
        <f t="shared" si="0"/>
        <v>109.39564472718376</v>
      </c>
      <c r="E16" s="226">
        <v>9.702</v>
      </c>
      <c r="F16" s="244">
        <f t="shared" si="1"/>
        <v>108.49921717736524</v>
      </c>
    </row>
    <row r="17" spans="1:6" ht="27.75">
      <c r="A17" s="8" t="s">
        <v>65</v>
      </c>
      <c r="B17" s="226">
        <v>2.048</v>
      </c>
      <c r="C17" s="226">
        <v>2.048</v>
      </c>
      <c r="D17" s="233">
        <f t="shared" si="0"/>
        <v>100</v>
      </c>
      <c r="E17" s="226">
        <v>2.048</v>
      </c>
      <c r="F17" s="244">
        <f t="shared" si="1"/>
        <v>100</v>
      </c>
    </row>
    <row r="18" spans="1:6" ht="27.75">
      <c r="A18" s="9" t="s">
        <v>45</v>
      </c>
      <c r="B18" s="233">
        <v>4.7</v>
      </c>
      <c r="C18" s="226">
        <v>4.85</v>
      </c>
      <c r="D18" s="233">
        <f t="shared" si="0"/>
        <v>103.19148936170212</v>
      </c>
      <c r="E18" s="226">
        <v>5.2</v>
      </c>
      <c r="F18" s="244">
        <f t="shared" si="1"/>
        <v>107.21649484536084</v>
      </c>
    </row>
    <row r="19" spans="1:6" ht="42">
      <c r="A19" s="8" t="s">
        <v>46</v>
      </c>
      <c r="B19" s="234">
        <v>1.33</v>
      </c>
      <c r="C19" s="234">
        <v>1.3</v>
      </c>
      <c r="D19" s="233">
        <f t="shared" si="0"/>
        <v>97.74436090225564</v>
      </c>
      <c r="E19" s="234">
        <v>1.23</v>
      </c>
      <c r="F19" s="244">
        <f t="shared" si="1"/>
        <v>94.61538461538461</v>
      </c>
    </row>
    <row r="20" spans="1:6" ht="13.5">
      <c r="A20" s="8" t="s">
        <v>27</v>
      </c>
      <c r="B20" s="226"/>
      <c r="C20" s="226"/>
      <c r="D20" s="233"/>
      <c r="E20" s="226"/>
      <c r="F20" s="244"/>
    </row>
    <row r="21" spans="1:6" ht="13.5">
      <c r="A21" s="8" t="s">
        <v>55</v>
      </c>
      <c r="B21" s="226"/>
      <c r="C21" s="226"/>
      <c r="D21" s="233"/>
      <c r="E21" s="226"/>
      <c r="F21" s="244"/>
    </row>
    <row r="22" spans="1:6" ht="13.5">
      <c r="A22" s="8" t="s">
        <v>56</v>
      </c>
      <c r="B22" s="226"/>
      <c r="C22" s="226"/>
      <c r="D22" s="233"/>
      <c r="E22" s="226"/>
      <c r="F22" s="244"/>
    </row>
    <row r="23" spans="1:6" ht="13.5">
      <c r="A23" s="8" t="s">
        <v>57</v>
      </c>
      <c r="B23" s="226">
        <v>121583</v>
      </c>
      <c r="C23" s="226">
        <v>114750</v>
      </c>
      <c r="D23" s="233">
        <f t="shared" si="0"/>
        <v>94.37997088408741</v>
      </c>
      <c r="E23" s="226">
        <v>126300</v>
      </c>
      <c r="F23" s="244">
        <f t="shared" si="1"/>
        <v>110.06535947712419</v>
      </c>
    </row>
    <row r="24" spans="1:6" ht="13.5">
      <c r="A24" s="217" t="s">
        <v>29</v>
      </c>
      <c r="B24" s="226"/>
      <c r="C24" s="226"/>
      <c r="D24" s="233"/>
      <c r="E24" s="226"/>
      <c r="F24" s="244"/>
    </row>
    <row r="25" spans="1:6" ht="13.5">
      <c r="A25" s="217" t="s">
        <v>30</v>
      </c>
      <c r="B25" s="226"/>
      <c r="C25" s="226"/>
      <c r="D25" s="233"/>
      <c r="E25" s="226"/>
      <c r="F25" s="244"/>
    </row>
    <row r="26" spans="1:6" ht="27.75">
      <c r="A26" s="9" t="s">
        <v>31</v>
      </c>
      <c r="B26" s="230"/>
      <c r="C26" s="226"/>
      <c r="D26" s="233"/>
      <c r="E26" s="226"/>
      <c r="F26" s="244"/>
    </row>
    <row r="27" spans="1:6" ht="27.75">
      <c r="A27" s="218" t="s">
        <v>36</v>
      </c>
      <c r="B27" s="226"/>
      <c r="C27" s="226"/>
      <c r="D27" s="233"/>
      <c r="E27" s="226"/>
      <c r="F27" s="244"/>
    </row>
    <row r="28" spans="1:6" ht="27.75">
      <c r="A28" s="254" t="s">
        <v>117</v>
      </c>
      <c r="B28" s="226"/>
      <c r="C28" s="226"/>
      <c r="D28" s="233"/>
      <c r="E28" s="226"/>
      <c r="F28" s="244"/>
    </row>
    <row r="29" spans="1:6" ht="13.5">
      <c r="A29" s="254" t="s">
        <v>127</v>
      </c>
      <c r="B29" s="226"/>
      <c r="C29" s="226"/>
      <c r="D29" s="233"/>
      <c r="E29" s="226"/>
      <c r="F29" s="244"/>
    </row>
    <row r="30" spans="1:6" ht="13.5">
      <c r="A30" s="254" t="s">
        <v>118</v>
      </c>
      <c r="B30" s="226"/>
      <c r="C30" s="226"/>
      <c r="D30" s="233"/>
      <c r="E30" s="226"/>
      <c r="F30" s="244"/>
    </row>
    <row r="31" spans="1:6" ht="13.5">
      <c r="A31" s="254" t="s">
        <v>119</v>
      </c>
      <c r="B31" s="226"/>
      <c r="C31" s="226"/>
      <c r="D31" s="233"/>
      <c r="E31" s="226"/>
      <c r="F31" s="244"/>
    </row>
    <row r="32" spans="1:6" ht="13.5">
      <c r="A32" s="254" t="s">
        <v>120</v>
      </c>
      <c r="B32" s="226"/>
      <c r="C32" s="226"/>
      <c r="D32" s="233"/>
      <c r="E32" s="226"/>
      <c r="F32" s="244"/>
    </row>
    <row r="33" spans="1:6" ht="13.5">
      <c r="A33" s="254" t="s">
        <v>121</v>
      </c>
      <c r="B33" s="226"/>
      <c r="C33" s="226"/>
      <c r="D33" s="233"/>
      <c r="E33" s="226"/>
      <c r="F33" s="244"/>
    </row>
    <row r="34" spans="1:6" ht="13.5">
      <c r="A34" s="254" t="s">
        <v>122</v>
      </c>
      <c r="B34" s="226"/>
      <c r="C34" s="226"/>
      <c r="D34" s="233"/>
      <c r="E34" s="226"/>
      <c r="F34" s="244"/>
    </row>
    <row r="35" spans="1:6" ht="13.5">
      <c r="A35" s="254" t="s">
        <v>123</v>
      </c>
      <c r="B35" s="226"/>
      <c r="C35" s="226"/>
      <c r="D35" s="233"/>
      <c r="E35" s="226"/>
      <c r="F35" s="244"/>
    </row>
    <row r="36" spans="1:6" ht="13.5">
      <c r="A36" s="254" t="s">
        <v>124</v>
      </c>
      <c r="B36" s="226"/>
      <c r="C36" s="226"/>
      <c r="D36" s="233"/>
      <c r="E36" s="226"/>
      <c r="F36" s="244"/>
    </row>
    <row r="37" spans="1:6" ht="13.5">
      <c r="A37" s="254" t="s">
        <v>125</v>
      </c>
      <c r="B37" s="226"/>
      <c r="C37" s="226"/>
      <c r="D37" s="233"/>
      <c r="E37" s="226"/>
      <c r="F37" s="244"/>
    </row>
    <row r="38" spans="1:6" ht="13.5">
      <c r="A38" s="254" t="s">
        <v>126</v>
      </c>
      <c r="B38" s="226"/>
      <c r="C38" s="226"/>
      <c r="D38" s="233"/>
      <c r="E38" s="226"/>
      <c r="F38" s="244"/>
    </row>
    <row r="39" spans="1:6" ht="27.75">
      <c r="A39" s="219" t="s">
        <v>58</v>
      </c>
      <c r="B39" s="220">
        <f>B40+B41+B42</f>
        <v>578.3</v>
      </c>
      <c r="C39" s="220">
        <f>C40+C41+C42</f>
        <v>581</v>
      </c>
      <c r="D39" s="233">
        <f t="shared" si="0"/>
        <v>100.46688569946396</v>
      </c>
      <c r="E39" s="220">
        <f>E40+E41+E42</f>
        <v>602</v>
      </c>
      <c r="F39" s="244">
        <f t="shared" si="1"/>
        <v>103.6144578313253</v>
      </c>
    </row>
    <row r="40" spans="1:6" ht="13.5">
      <c r="A40" s="221" t="s">
        <v>87</v>
      </c>
      <c r="B40" s="220">
        <v>467.4</v>
      </c>
      <c r="C40" s="220">
        <v>470</v>
      </c>
      <c r="D40" s="233">
        <f t="shared" si="0"/>
        <v>100.55626872058194</v>
      </c>
      <c r="E40" s="220">
        <v>485</v>
      </c>
      <c r="F40" s="244">
        <f t="shared" si="1"/>
        <v>103.19148936170212</v>
      </c>
    </row>
    <row r="41" spans="1:6" ht="27.75">
      <c r="A41" s="221" t="s">
        <v>88</v>
      </c>
      <c r="B41" s="226">
        <v>42</v>
      </c>
      <c r="C41" s="226">
        <v>42</v>
      </c>
      <c r="D41" s="233">
        <f t="shared" si="0"/>
        <v>100</v>
      </c>
      <c r="E41" s="226">
        <v>45</v>
      </c>
      <c r="F41" s="244">
        <f t="shared" si="1"/>
        <v>107.14285714285714</v>
      </c>
    </row>
    <row r="42" spans="1:6" ht="13.5">
      <c r="A42" s="221" t="s">
        <v>89</v>
      </c>
      <c r="B42" s="220">
        <v>68.9</v>
      </c>
      <c r="C42" s="220">
        <v>69</v>
      </c>
      <c r="D42" s="233">
        <f t="shared" si="0"/>
        <v>100.14513788098694</v>
      </c>
      <c r="E42" s="220">
        <v>72</v>
      </c>
      <c r="F42" s="244">
        <f t="shared" si="1"/>
        <v>104.34782608695652</v>
      </c>
    </row>
    <row r="43" spans="1:6" ht="27.75">
      <c r="A43" s="218" t="s">
        <v>2</v>
      </c>
      <c r="B43" s="226"/>
      <c r="C43" s="226"/>
      <c r="D43" s="233"/>
      <c r="E43" s="226"/>
      <c r="F43" s="244"/>
    </row>
    <row r="44" spans="1:6" ht="13.5">
      <c r="A44" s="8" t="s">
        <v>90</v>
      </c>
      <c r="B44" s="226">
        <v>35</v>
      </c>
      <c r="C44" s="226">
        <v>32</v>
      </c>
      <c r="D44" s="233">
        <f t="shared" si="0"/>
        <v>91.42857142857143</v>
      </c>
      <c r="E44" s="226">
        <v>35</v>
      </c>
      <c r="F44" s="244">
        <f t="shared" si="1"/>
        <v>109.375</v>
      </c>
    </row>
    <row r="45" spans="1:6" ht="13.5">
      <c r="A45" s="8" t="s">
        <v>3</v>
      </c>
      <c r="B45" s="226"/>
      <c r="C45" s="226"/>
      <c r="D45" s="233"/>
      <c r="E45" s="226"/>
      <c r="F45" s="244"/>
    </row>
    <row r="46" spans="1:6" ht="13.5">
      <c r="A46" s="8" t="s">
        <v>4</v>
      </c>
      <c r="B46" s="226">
        <v>0.4</v>
      </c>
      <c r="C46" s="226">
        <v>0.4</v>
      </c>
      <c r="D46" s="233">
        <f t="shared" si="0"/>
        <v>100</v>
      </c>
      <c r="E46" s="226">
        <v>0.4</v>
      </c>
      <c r="F46" s="244">
        <f t="shared" si="1"/>
        <v>100</v>
      </c>
    </row>
    <row r="47" spans="1:6" ht="13.5">
      <c r="A47" s="8" t="s">
        <v>5</v>
      </c>
      <c r="B47" s="226">
        <v>3</v>
      </c>
      <c r="C47" s="226">
        <v>3.1</v>
      </c>
      <c r="D47" s="233">
        <f t="shared" si="0"/>
        <v>103.33333333333334</v>
      </c>
      <c r="E47" s="226">
        <v>3.1</v>
      </c>
      <c r="F47" s="244">
        <f t="shared" si="1"/>
        <v>100</v>
      </c>
    </row>
    <row r="48" spans="1:6" ht="13.5">
      <c r="A48" s="8" t="s">
        <v>6</v>
      </c>
      <c r="B48" s="226">
        <v>28</v>
      </c>
      <c r="C48" s="226">
        <v>28</v>
      </c>
      <c r="D48" s="233">
        <f t="shared" si="0"/>
        <v>100</v>
      </c>
      <c r="E48" s="226">
        <v>28</v>
      </c>
      <c r="F48" s="244">
        <f t="shared" si="1"/>
        <v>100</v>
      </c>
    </row>
    <row r="49" spans="1:6" ht="13.5">
      <c r="A49" s="8" t="s">
        <v>28</v>
      </c>
      <c r="B49" s="226">
        <v>3.5</v>
      </c>
      <c r="C49" s="226">
        <v>2.7</v>
      </c>
      <c r="D49" s="233">
        <f t="shared" si="0"/>
        <v>77.14285714285715</v>
      </c>
      <c r="E49" s="226">
        <v>3</v>
      </c>
      <c r="F49" s="244">
        <f t="shared" si="1"/>
        <v>111.1111111111111</v>
      </c>
    </row>
    <row r="50" spans="1:6" ht="13.5">
      <c r="A50" s="8" t="s">
        <v>38</v>
      </c>
      <c r="B50" s="226">
        <f>B51+B52+B53</f>
        <v>2.4000000000000004</v>
      </c>
      <c r="C50" s="226">
        <v>2</v>
      </c>
      <c r="D50" s="233">
        <f t="shared" si="0"/>
        <v>83.33333333333333</v>
      </c>
      <c r="E50" s="226">
        <v>2.2</v>
      </c>
      <c r="F50" s="244">
        <f t="shared" si="1"/>
        <v>110.00000000000001</v>
      </c>
    </row>
    <row r="51" spans="1:6" ht="13.5">
      <c r="A51" s="221" t="s">
        <v>87</v>
      </c>
      <c r="B51" s="226">
        <v>0.3</v>
      </c>
      <c r="C51" s="226">
        <v>0.3</v>
      </c>
      <c r="D51" s="233">
        <f t="shared" si="0"/>
        <v>100</v>
      </c>
      <c r="E51" s="226">
        <v>0.3</v>
      </c>
      <c r="F51" s="244">
        <f t="shared" si="1"/>
        <v>100</v>
      </c>
    </row>
    <row r="52" spans="1:6" ht="27.75">
      <c r="A52" s="221" t="s">
        <v>88</v>
      </c>
      <c r="B52" s="226">
        <v>0.5</v>
      </c>
      <c r="C52" s="226">
        <v>0.5</v>
      </c>
      <c r="D52" s="233">
        <f t="shared" si="0"/>
        <v>100</v>
      </c>
      <c r="E52" s="226">
        <v>0.5</v>
      </c>
      <c r="F52" s="244">
        <f t="shared" si="1"/>
        <v>100</v>
      </c>
    </row>
    <row r="53" spans="1:6" ht="13.5">
      <c r="A53" s="221" t="s">
        <v>91</v>
      </c>
      <c r="B53" s="226">
        <v>1.6</v>
      </c>
      <c r="C53" s="226">
        <v>1.2</v>
      </c>
      <c r="D53" s="233">
        <f t="shared" si="0"/>
        <v>74.99999999999999</v>
      </c>
      <c r="E53" s="226">
        <f>E50-E51-E52</f>
        <v>1.4000000000000001</v>
      </c>
      <c r="F53" s="244">
        <f t="shared" si="1"/>
        <v>116.66666666666667</v>
      </c>
    </row>
    <row r="54" spans="1:6" ht="13.5">
      <c r="A54" s="8" t="s">
        <v>39</v>
      </c>
      <c r="B54" s="226">
        <f>B55+B56+B57</f>
        <v>2.5999999999999996</v>
      </c>
      <c r="C54" s="226">
        <f>C55+C56+C57</f>
        <v>2.7</v>
      </c>
      <c r="D54" s="233">
        <f t="shared" si="0"/>
        <v>103.84615384615388</v>
      </c>
      <c r="E54" s="226">
        <v>2.7</v>
      </c>
      <c r="F54" s="244">
        <f t="shared" si="1"/>
        <v>100</v>
      </c>
    </row>
    <row r="55" spans="1:6" ht="13.5">
      <c r="A55" s="221" t="s">
        <v>87</v>
      </c>
      <c r="B55" s="226">
        <v>0.5</v>
      </c>
      <c r="C55" s="226">
        <v>0.6</v>
      </c>
      <c r="D55" s="233">
        <f t="shared" si="0"/>
        <v>120</v>
      </c>
      <c r="E55" s="226">
        <v>0.6</v>
      </c>
      <c r="F55" s="244">
        <f t="shared" si="1"/>
        <v>100</v>
      </c>
    </row>
    <row r="56" spans="1:6" ht="27.75">
      <c r="A56" s="221" t="s">
        <v>88</v>
      </c>
      <c r="B56" s="226">
        <v>0.9</v>
      </c>
      <c r="C56" s="226">
        <v>0.9</v>
      </c>
      <c r="D56" s="233">
        <f t="shared" si="0"/>
        <v>100</v>
      </c>
      <c r="E56" s="226">
        <v>0.9</v>
      </c>
      <c r="F56" s="244">
        <f t="shared" si="1"/>
        <v>100</v>
      </c>
    </row>
    <row r="57" spans="1:6" ht="13.5">
      <c r="A57" s="221" t="s">
        <v>91</v>
      </c>
      <c r="B57" s="226">
        <v>1.2</v>
      </c>
      <c r="C57" s="226">
        <v>1.2</v>
      </c>
      <c r="D57" s="233">
        <f t="shared" si="0"/>
        <v>100</v>
      </c>
      <c r="E57" s="226">
        <v>1.2</v>
      </c>
      <c r="F57" s="244">
        <f t="shared" si="1"/>
        <v>100</v>
      </c>
    </row>
    <row r="58" spans="1:6" ht="13.5">
      <c r="A58" s="219" t="s">
        <v>66</v>
      </c>
      <c r="B58" s="226">
        <f>B59+B60+B61</f>
        <v>0.1</v>
      </c>
      <c r="C58" s="226">
        <f>C59+C60+C61</f>
        <v>0.1</v>
      </c>
      <c r="D58" s="233">
        <f t="shared" si="0"/>
        <v>100</v>
      </c>
      <c r="E58" s="226">
        <f>E59+E60+E61</f>
        <v>0.1</v>
      </c>
      <c r="F58" s="244">
        <f t="shared" si="1"/>
        <v>100</v>
      </c>
    </row>
    <row r="59" spans="1:6" ht="13.5">
      <c r="A59" s="221" t="s">
        <v>87</v>
      </c>
      <c r="B59" s="226"/>
      <c r="C59" s="226"/>
      <c r="D59" s="233"/>
      <c r="E59" s="226"/>
      <c r="F59" s="244"/>
    </row>
    <row r="60" spans="1:6" ht="27.75">
      <c r="A60" s="221" t="s">
        <v>88</v>
      </c>
      <c r="B60" s="226"/>
      <c r="C60" s="226"/>
      <c r="D60" s="233"/>
      <c r="E60" s="226"/>
      <c r="F60" s="244"/>
    </row>
    <row r="61" spans="1:6" ht="13.5">
      <c r="A61" s="221" t="s">
        <v>91</v>
      </c>
      <c r="B61" s="226">
        <v>0.1</v>
      </c>
      <c r="C61" s="226">
        <v>0.1</v>
      </c>
      <c r="D61" s="233">
        <f t="shared" si="0"/>
        <v>100</v>
      </c>
      <c r="E61" s="226">
        <v>0.1</v>
      </c>
      <c r="F61" s="244">
        <f t="shared" si="1"/>
        <v>100</v>
      </c>
    </row>
    <row r="62" spans="1:6" ht="13.5">
      <c r="A62" s="8" t="s">
        <v>40</v>
      </c>
      <c r="B62" s="237">
        <v>1.4</v>
      </c>
      <c r="C62" s="226">
        <v>2.3</v>
      </c>
      <c r="D62" s="233">
        <f t="shared" si="0"/>
        <v>164.28571428571428</v>
      </c>
      <c r="E62" s="226">
        <v>2.3</v>
      </c>
      <c r="F62" s="244">
        <f t="shared" si="1"/>
        <v>100</v>
      </c>
    </row>
    <row r="63" spans="1:6" ht="13.5">
      <c r="A63" s="221" t="s">
        <v>87</v>
      </c>
      <c r="B63" s="237">
        <v>1.13</v>
      </c>
      <c r="C63" s="226">
        <f>C62-C64-C65</f>
        <v>1.9999999999999998</v>
      </c>
      <c r="D63" s="233">
        <f t="shared" si="0"/>
        <v>176.99115044247787</v>
      </c>
      <c r="E63" s="226">
        <f>E62-E64-E65</f>
        <v>1.9999999999999998</v>
      </c>
      <c r="F63" s="244">
        <f t="shared" si="1"/>
        <v>100</v>
      </c>
    </row>
    <row r="64" spans="1:6" ht="27.75">
      <c r="A64" s="221" t="s">
        <v>88</v>
      </c>
      <c r="B64" s="226">
        <f>B62-B63-B65</f>
        <v>0</v>
      </c>
      <c r="C64" s="226"/>
      <c r="D64" s="233"/>
      <c r="E64" s="226"/>
      <c r="F64" s="244"/>
    </row>
    <row r="65" spans="1:6" ht="13.5">
      <c r="A65" s="221" t="s">
        <v>91</v>
      </c>
      <c r="B65" s="238">
        <v>0.27</v>
      </c>
      <c r="C65" s="226">
        <v>0.3</v>
      </c>
      <c r="D65" s="233">
        <f t="shared" si="0"/>
        <v>111.1111111111111</v>
      </c>
      <c r="E65" s="226">
        <v>0.3</v>
      </c>
      <c r="F65" s="244">
        <f t="shared" si="1"/>
        <v>100</v>
      </c>
    </row>
    <row r="66" spans="1:6" ht="13.5">
      <c r="A66" s="8" t="s">
        <v>41</v>
      </c>
      <c r="B66" s="226">
        <v>3.7</v>
      </c>
      <c r="C66" s="226">
        <f>C67+C68+C69</f>
        <v>3.6</v>
      </c>
      <c r="D66" s="233">
        <f t="shared" si="0"/>
        <v>97.29729729729729</v>
      </c>
      <c r="E66" s="226">
        <f>E67+E69</f>
        <v>3.6</v>
      </c>
      <c r="F66" s="244">
        <f t="shared" si="1"/>
        <v>100</v>
      </c>
    </row>
    <row r="67" spans="1:6" ht="13.5">
      <c r="A67" s="221" t="s">
        <v>87</v>
      </c>
      <c r="B67" s="226">
        <f>B66-B68-B69</f>
        <v>3.2</v>
      </c>
      <c r="C67" s="226">
        <v>3.1</v>
      </c>
      <c r="D67" s="233">
        <f t="shared" si="0"/>
        <v>96.875</v>
      </c>
      <c r="E67" s="226">
        <v>3.1</v>
      </c>
      <c r="F67" s="244">
        <f t="shared" si="1"/>
        <v>100</v>
      </c>
    </row>
    <row r="68" spans="1:6" ht="27.75">
      <c r="A68" s="221" t="s">
        <v>88</v>
      </c>
      <c r="B68" s="226"/>
      <c r="C68" s="226"/>
      <c r="D68" s="233"/>
      <c r="E68" s="226"/>
      <c r="F68" s="244"/>
    </row>
    <row r="69" spans="1:6" ht="13.5">
      <c r="A69" s="221" t="s">
        <v>91</v>
      </c>
      <c r="B69" s="226">
        <v>0.5</v>
      </c>
      <c r="C69" s="226">
        <v>0.5</v>
      </c>
      <c r="D69" s="233">
        <f t="shared" si="0"/>
        <v>100</v>
      </c>
      <c r="E69" s="226">
        <v>0.5</v>
      </c>
      <c r="F69" s="244">
        <f t="shared" si="1"/>
        <v>100</v>
      </c>
    </row>
    <row r="70" spans="1:6" ht="13.5">
      <c r="A70" s="8" t="s">
        <v>42</v>
      </c>
      <c r="B70" s="226">
        <v>1.3</v>
      </c>
      <c r="C70" s="226">
        <v>1.3</v>
      </c>
      <c r="D70" s="233">
        <f t="shared" si="0"/>
        <v>100</v>
      </c>
      <c r="E70" s="226">
        <v>1.3</v>
      </c>
      <c r="F70" s="244">
        <f t="shared" si="1"/>
        <v>100</v>
      </c>
    </row>
    <row r="71" spans="1:6" ht="13.5">
      <c r="A71" s="221" t="s">
        <v>87</v>
      </c>
      <c r="B71" s="226"/>
      <c r="C71" s="226"/>
      <c r="D71" s="233"/>
      <c r="E71" s="226"/>
      <c r="F71" s="244"/>
    </row>
    <row r="72" spans="1:6" ht="27.75">
      <c r="A72" s="221" t="s">
        <v>88</v>
      </c>
      <c r="B72" s="226">
        <v>0.1</v>
      </c>
      <c r="C72" s="226">
        <v>0.1</v>
      </c>
      <c r="D72" s="233">
        <f t="shared" si="0"/>
        <v>100</v>
      </c>
      <c r="E72" s="226">
        <v>0.1</v>
      </c>
      <c r="F72" s="244">
        <f t="shared" si="1"/>
        <v>100</v>
      </c>
    </row>
    <row r="73" spans="1:6" ht="13.5">
      <c r="A73" s="221" t="s">
        <v>91</v>
      </c>
      <c r="B73" s="226">
        <v>1.2</v>
      </c>
      <c r="C73" s="226">
        <v>1.2</v>
      </c>
      <c r="D73" s="233">
        <f t="shared" si="0"/>
        <v>100</v>
      </c>
      <c r="E73" s="226">
        <v>1.2</v>
      </c>
      <c r="F73" s="244">
        <f t="shared" si="1"/>
        <v>100</v>
      </c>
    </row>
    <row r="74" spans="1:6" ht="27.75">
      <c r="A74" s="219" t="s">
        <v>67</v>
      </c>
      <c r="B74" s="226">
        <v>0.0019</v>
      </c>
      <c r="C74" s="226">
        <v>0.0016</v>
      </c>
      <c r="D74" s="233">
        <f t="shared" si="0"/>
        <v>84.21052631578948</v>
      </c>
      <c r="E74" s="226">
        <v>0.0016</v>
      </c>
      <c r="F74" s="244">
        <f t="shared" si="1"/>
        <v>100</v>
      </c>
    </row>
    <row r="75" spans="1:6" ht="13.5">
      <c r="A75" s="221" t="s">
        <v>87</v>
      </c>
      <c r="B75" s="226"/>
      <c r="C75" s="226"/>
      <c r="D75" s="233"/>
      <c r="E75" s="226"/>
      <c r="F75" s="244"/>
    </row>
    <row r="76" spans="1:6" ht="27.75">
      <c r="A76" s="221" t="s">
        <v>88</v>
      </c>
      <c r="B76" s="226">
        <v>0.0019</v>
      </c>
      <c r="C76" s="226">
        <v>0.0016</v>
      </c>
      <c r="D76" s="233">
        <f t="shared" si="0"/>
        <v>84.21052631578948</v>
      </c>
      <c r="E76" s="226">
        <v>0.0016</v>
      </c>
      <c r="F76" s="244">
        <f t="shared" si="1"/>
        <v>100</v>
      </c>
    </row>
    <row r="77" spans="1:6" ht="13.5">
      <c r="A77" s="221" t="s">
        <v>91</v>
      </c>
      <c r="B77" s="226"/>
      <c r="C77" s="226"/>
      <c r="D77" s="233"/>
      <c r="E77" s="226"/>
      <c r="F77" s="244"/>
    </row>
    <row r="78" spans="1:6" ht="27.75">
      <c r="A78" s="218" t="s">
        <v>85</v>
      </c>
      <c r="B78" s="226"/>
      <c r="C78" s="226"/>
      <c r="D78" s="233"/>
      <c r="E78" s="226"/>
      <c r="F78" s="244"/>
    </row>
    <row r="79" spans="1:6" ht="13.5">
      <c r="A79" s="8" t="s">
        <v>86</v>
      </c>
      <c r="B79" s="226">
        <f>B80+B81+B82</f>
        <v>1600</v>
      </c>
      <c r="C79" s="226">
        <f>C80+C81+C82</f>
        <v>1595</v>
      </c>
      <c r="D79" s="233">
        <f aca="true" t="shared" si="2" ref="D79:D139">C79/B79*100</f>
        <v>99.6875</v>
      </c>
      <c r="E79" s="226">
        <f>E80+E81+E82</f>
        <v>1625</v>
      </c>
      <c r="F79" s="244">
        <f aca="true" t="shared" si="3" ref="F79:F139">E79/C79*100</f>
        <v>101.88087774294672</v>
      </c>
    </row>
    <row r="80" spans="1:6" ht="13.5">
      <c r="A80" s="221" t="s">
        <v>87</v>
      </c>
      <c r="B80" s="226">
        <v>1320</v>
      </c>
      <c r="C80" s="226">
        <v>1320</v>
      </c>
      <c r="D80" s="233">
        <f t="shared" si="2"/>
        <v>100</v>
      </c>
      <c r="E80" s="226">
        <v>1350</v>
      </c>
      <c r="F80" s="244">
        <f t="shared" si="3"/>
        <v>102.27272727272727</v>
      </c>
    </row>
    <row r="81" spans="1:6" ht="27.75">
      <c r="A81" s="221" t="s">
        <v>88</v>
      </c>
      <c r="B81" s="226"/>
      <c r="C81" s="226"/>
      <c r="D81" s="233"/>
      <c r="E81" s="226"/>
      <c r="F81" s="244"/>
    </row>
    <row r="82" spans="1:6" ht="13.5">
      <c r="A82" s="221" t="s">
        <v>91</v>
      </c>
      <c r="B82" s="226">
        <v>280</v>
      </c>
      <c r="C82" s="226">
        <v>275</v>
      </c>
      <c r="D82" s="233">
        <f t="shared" si="2"/>
        <v>98.21428571428571</v>
      </c>
      <c r="E82" s="226">
        <v>275</v>
      </c>
      <c r="F82" s="244">
        <f t="shared" si="3"/>
        <v>100</v>
      </c>
    </row>
    <row r="83" spans="1:6" ht="27.75">
      <c r="A83" s="222" t="s">
        <v>92</v>
      </c>
      <c r="B83" s="226">
        <f>B84+B85+B86</f>
        <v>740</v>
      </c>
      <c r="C83" s="226">
        <f>C84+C85+C86</f>
        <v>740</v>
      </c>
      <c r="D83" s="233">
        <f t="shared" si="2"/>
        <v>100</v>
      </c>
      <c r="E83" s="226">
        <v>745</v>
      </c>
      <c r="F83" s="244">
        <f t="shared" si="3"/>
        <v>100.67567567567568</v>
      </c>
    </row>
    <row r="84" spans="1:6" ht="27.75">
      <c r="A84" s="223" t="s">
        <v>87</v>
      </c>
      <c r="B84" s="226">
        <v>480</v>
      </c>
      <c r="C84" s="226">
        <v>495</v>
      </c>
      <c r="D84" s="233">
        <f t="shared" si="2"/>
        <v>103.125</v>
      </c>
      <c r="E84" s="226">
        <f>E83-E85-E86</f>
        <v>500</v>
      </c>
      <c r="F84" s="244">
        <f t="shared" si="3"/>
        <v>101.01010101010101</v>
      </c>
    </row>
    <row r="85" spans="1:6" ht="42">
      <c r="A85" s="223" t="s">
        <v>88</v>
      </c>
      <c r="B85" s="226"/>
      <c r="C85" s="226"/>
      <c r="D85" s="233"/>
      <c r="E85" s="226"/>
      <c r="F85" s="244"/>
    </row>
    <row r="86" spans="1:6" ht="27.75">
      <c r="A86" s="223" t="s">
        <v>91</v>
      </c>
      <c r="B86" s="226">
        <v>260</v>
      </c>
      <c r="C86" s="226">
        <v>245</v>
      </c>
      <c r="D86" s="233">
        <f t="shared" si="2"/>
        <v>94.23076923076923</v>
      </c>
      <c r="E86" s="226">
        <v>245</v>
      </c>
      <c r="F86" s="244">
        <f t="shared" si="3"/>
        <v>100</v>
      </c>
    </row>
    <row r="87" spans="1:6" ht="13.5">
      <c r="A87" s="8" t="s">
        <v>93</v>
      </c>
      <c r="B87" s="226">
        <f>B88+B89+B90</f>
        <v>13930</v>
      </c>
      <c r="C87" s="226">
        <f>C88+C89+C90</f>
        <v>13970</v>
      </c>
      <c r="D87" s="233">
        <f t="shared" si="2"/>
        <v>100.28715003589375</v>
      </c>
      <c r="E87" s="226">
        <f>E88+E89+E90</f>
        <v>14220</v>
      </c>
      <c r="F87" s="244">
        <f t="shared" si="3"/>
        <v>101.78954903364352</v>
      </c>
    </row>
    <row r="88" spans="1:6" ht="13.5">
      <c r="A88" s="221" t="s">
        <v>87</v>
      </c>
      <c r="B88" s="226">
        <v>13350</v>
      </c>
      <c r="C88" s="226">
        <v>13400</v>
      </c>
      <c r="D88" s="233">
        <f t="shared" si="2"/>
        <v>100.374531835206</v>
      </c>
      <c r="E88" s="226">
        <v>13650</v>
      </c>
      <c r="F88" s="244">
        <f t="shared" si="3"/>
        <v>101.86567164179105</v>
      </c>
    </row>
    <row r="89" spans="1:6" ht="27.75">
      <c r="A89" s="221" t="s">
        <v>88</v>
      </c>
      <c r="B89" s="226"/>
      <c r="C89" s="226"/>
      <c r="D89" s="233"/>
      <c r="E89" s="226"/>
      <c r="F89" s="244"/>
    </row>
    <row r="90" spans="1:6" ht="13.5">
      <c r="A90" s="221" t="s">
        <v>91</v>
      </c>
      <c r="B90" s="226">
        <v>580</v>
      </c>
      <c r="C90" s="226">
        <v>570</v>
      </c>
      <c r="D90" s="233">
        <f t="shared" si="2"/>
        <v>98.27586206896551</v>
      </c>
      <c r="E90" s="226">
        <v>570</v>
      </c>
      <c r="F90" s="244">
        <f t="shared" si="3"/>
        <v>100</v>
      </c>
    </row>
    <row r="91" spans="1:6" ht="13.5">
      <c r="A91" s="8" t="s">
        <v>94</v>
      </c>
      <c r="B91" s="226">
        <v>90</v>
      </c>
      <c r="C91" s="226">
        <v>105</v>
      </c>
      <c r="D91" s="233">
        <f t="shared" si="2"/>
        <v>116.66666666666667</v>
      </c>
      <c r="E91" s="226">
        <v>105</v>
      </c>
      <c r="F91" s="244">
        <f t="shared" si="3"/>
        <v>100</v>
      </c>
    </row>
    <row r="92" spans="1:6" ht="13.5">
      <c r="A92" s="8" t="s">
        <v>95</v>
      </c>
      <c r="B92" s="226">
        <v>12</v>
      </c>
      <c r="C92" s="226">
        <v>12</v>
      </c>
      <c r="D92" s="233">
        <f t="shared" si="2"/>
        <v>100</v>
      </c>
      <c r="E92" s="226">
        <v>12</v>
      </c>
      <c r="F92" s="244">
        <f t="shared" si="3"/>
        <v>100</v>
      </c>
    </row>
    <row r="93" spans="1:6" ht="13.5">
      <c r="A93" s="8"/>
      <c r="B93" s="226"/>
      <c r="C93" s="226"/>
      <c r="D93" s="233"/>
      <c r="E93" s="226"/>
      <c r="F93" s="244"/>
    </row>
    <row r="94" spans="1:6" ht="13.5">
      <c r="A94" s="9" t="s">
        <v>59</v>
      </c>
      <c r="B94" s="226">
        <v>3000</v>
      </c>
      <c r="C94" s="226">
        <v>3310</v>
      </c>
      <c r="D94" s="233">
        <f t="shared" si="2"/>
        <v>110.33333333333333</v>
      </c>
      <c r="E94" s="226">
        <v>3560</v>
      </c>
      <c r="F94" s="244">
        <f t="shared" si="3"/>
        <v>107.55287009063443</v>
      </c>
    </row>
    <row r="95" spans="1:6" ht="13.5">
      <c r="A95" s="9" t="s">
        <v>60</v>
      </c>
      <c r="B95" s="226">
        <v>2520</v>
      </c>
      <c r="C95" s="226">
        <v>2900</v>
      </c>
      <c r="D95" s="233">
        <f t="shared" si="2"/>
        <v>115.07936507936508</v>
      </c>
      <c r="E95" s="226">
        <v>3300</v>
      </c>
      <c r="F95" s="244">
        <f t="shared" si="3"/>
        <v>113.79310344827587</v>
      </c>
    </row>
    <row r="96" spans="1:6" ht="13.5">
      <c r="A96" s="9" t="s">
        <v>61</v>
      </c>
      <c r="B96" s="226">
        <v>7000</v>
      </c>
      <c r="C96" s="226">
        <v>8200</v>
      </c>
      <c r="D96" s="233">
        <f t="shared" si="2"/>
        <v>117.14285714285715</v>
      </c>
      <c r="E96" s="226">
        <v>9200</v>
      </c>
      <c r="F96" s="244">
        <f t="shared" si="3"/>
        <v>112.19512195121952</v>
      </c>
    </row>
    <row r="97" spans="1:6" ht="42">
      <c r="A97" s="9" t="s">
        <v>62</v>
      </c>
      <c r="B97" s="226"/>
      <c r="C97" s="226"/>
      <c r="D97" s="233"/>
      <c r="E97" s="226"/>
      <c r="F97" s="244"/>
    </row>
    <row r="98" spans="1:6" ht="27.75">
      <c r="A98" s="9" t="s">
        <v>63</v>
      </c>
      <c r="B98" s="226">
        <v>600</v>
      </c>
      <c r="C98" s="226">
        <v>700</v>
      </c>
      <c r="D98" s="233">
        <f t="shared" si="2"/>
        <v>116.66666666666667</v>
      </c>
      <c r="E98" s="226">
        <v>800</v>
      </c>
      <c r="F98" s="244">
        <f t="shared" si="3"/>
        <v>114.28571428571428</v>
      </c>
    </row>
    <row r="99" spans="1:6" ht="27.75">
      <c r="A99" s="9" t="s">
        <v>64</v>
      </c>
      <c r="B99" s="226">
        <v>103500</v>
      </c>
      <c r="C99" s="226">
        <v>3200</v>
      </c>
      <c r="D99" s="233">
        <f t="shared" si="2"/>
        <v>3.0917874396135265</v>
      </c>
      <c r="E99" s="226">
        <v>3700</v>
      </c>
      <c r="F99" s="244">
        <f t="shared" si="3"/>
        <v>115.625</v>
      </c>
    </row>
    <row r="100" spans="1:6" ht="27.75">
      <c r="A100" s="9" t="s">
        <v>68</v>
      </c>
      <c r="B100" s="226"/>
      <c r="C100" s="226"/>
      <c r="D100" s="233"/>
      <c r="E100" s="226"/>
      <c r="F100" s="244"/>
    </row>
    <row r="101" spans="1:6" ht="13.5">
      <c r="A101" s="218" t="s">
        <v>7</v>
      </c>
      <c r="B101" s="226"/>
      <c r="C101" s="226"/>
      <c r="D101" s="233"/>
      <c r="E101" s="226"/>
      <c r="F101" s="244"/>
    </row>
    <row r="102" spans="1:6" ht="27.75">
      <c r="A102" s="8" t="s">
        <v>8</v>
      </c>
      <c r="B102" s="226">
        <v>0.24</v>
      </c>
      <c r="C102" s="226">
        <v>0.224</v>
      </c>
      <c r="D102" s="233">
        <f t="shared" si="2"/>
        <v>93.33333333333333</v>
      </c>
      <c r="E102" s="226">
        <v>0.239</v>
      </c>
      <c r="F102" s="244">
        <f t="shared" si="3"/>
        <v>106.69642857142856</v>
      </c>
    </row>
    <row r="103" spans="1:6" ht="13.5">
      <c r="A103" s="224" t="s">
        <v>9</v>
      </c>
      <c r="B103" s="226"/>
      <c r="C103" s="226"/>
      <c r="D103" s="233"/>
      <c r="E103" s="226"/>
      <c r="F103" s="244"/>
    </row>
    <row r="104" spans="1:6" ht="13.5">
      <c r="A104" s="8" t="s">
        <v>10</v>
      </c>
      <c r="B104" s="226">
        <v>0.547</v>
      </c>
      <c r="C104" s="226">
        <v>0.534</v>
      </c>
      <c r="D104" s="233">
        <f t="shared" si="2"/>
        <v>97.62340036563072</v>
      </c>
      <c r="E104" s="226">
        <v>0.55</v>
      </c>
      <c r="F104" s="244">
        <f t="shared" si="3"/>
        <v>102.99625468164794</v>
      </c>
    </row>
    <row r="105" spans="1:6" ht="27.75">
      <c r="A105" s="8" t="s">
        <v>11</v>
      </c>
      <c r="B105" s="226"/>
      <c r="C105" s="226"/>
      <c r="D105" s="233"/>
      <c r="E105" s="226"/>
      <c r="F105" s="244"/>
    </row>
    <row r="106" spans="1:6" ht="27.75">
      <c r="A106" s="8" t="s">
        <v>12</v>
      </c>
      <c r="B106" s="226"/>
      <c r="C106" s="226"/>
      <c r="D106" s="233"/>
      <c r="E106" s="226"/>
      <c r="F106" s="244"/>
    </row>
    <row r="107" spans="1:6" ht="27.75">
      <c r="A107" s="8" t="s">
        <v>13</v>
      </c>
      <c r="B107" s="226"/>
      <c r="C107" s="226"/>
      <c r="D107" s="233"/>
      <c r="E107" s="226"/>
      <c r="F107" s="244"/>
    </row>
    <row r="108" spans="1:6" ht="13.5">
      <c r="A108" s="224" t="s">
        <v>14</v>
      </c>
      <c r="B108" s="226"/>
      <c r="C108" s="226"/>
      <c r="D108" s="233"/>
      <c r="E108" s="226"/>
      <c r="F108" s="244"/>
    </row>
    <row r="109" spans="1:6" ht="27.75">
      <c r="A109" s="221" t="s">
        <v>12</v>
      </c>
      <c r="B109" s="226"/>
      <c r="C109" s="226"/>
      <c r="D109" s="233"/>
      <c r="E109" s="226"/>
      <c r="F109" s="244"/>
    </row>
    <row r="110" spans="1:6" ht="27.75">
      <c r="A110" s="221" t="s">
        <v>13</v>
      </c>
      <c r="B110" s="226"/>
      <c r="C110" s="226"/>
      <c r="D110" s="233"/>
      <c r="E110" s="226"/>
      <c r="F110" s="244"/>
    </row>
    <row r="111" spans="1:6" ht="42">
      <c r="A111" s="8" t="s">
        <v>15</v>
      </c>
      <c r="B111" s="226">
        <v>100</v>
      </c>
      <c r="C111" s="226">
        <v>100</v>
      </c>
      <c r="D111" s="233">
        <f t="shared" si="2"/>
        <v>100</v>
      </c>
      <c r="E111" s="226">
        <v>100</v>
      </c>
      <c r="F111" s="244">
        <f t="shared" si="3"/>
        <v>100</v>
      </c>
    </row>
    <row r="112" spans="1:6" ht="13.5">
      <c r="A112" s="224" t="s">
        <v>16</v>
      </c>
      <c r="B112" s="226"/>
      <c r="C112" s="226"/>
      <c r="D112" s="233"/>
      <c r="E112" s="226"/>
      <c r="F112" s="244"/>
    </row>
    <row r="113" spans="1:6" ht="27.75">
      <c r="A113" s="8" t="s">
        <v>17</v>
      </c>
      <c r="B113" s="226">
        <v>1.9666</v>
      </c>
      <c r="C113" s="226">
        <v>1.34</v>
      </c>
      <c r="D113" s="233">
        <f t="shared" si="2"/>
        <v>68.13790297976203</v>
      </c>
      <c r="E113" s="226">
        <v>1.4</v>
      </c>
      <c r="F113" s="244">
        <f t="shared" si="3"/>
        <v>104.4776119402985</v>
      </c>
    </row>
    <row r="114" spans="1:6" ht="42">
      <c r="A114" s="8" t="s">
        <v>18</v>
      </c>
      <c r="B114" s="226">
        <v>1.9666</v>
      </c>
      <c r="C114" s="226">
        <v>1.34</v>
      </c>
      <c r="D114" s="233">
        <f t="shared" si="2"/>
        <v>68.13790297976203</v>
      </c>
      <c r="E114" s="226">
        <v>1.4</v>
      </c>
      <c r="F114" s="244">
        <f t="shared" si="3"/>
        <v>104.4776119402985</v>
      </c>
    </row>
    <row r="115" spans="1:6" ht="13.5">
      <c r="A115" s="8" t="s">
        <v>19</v>
      </c>
      <c r="B115" s="226"/>
      <c r="C115" s="226"/>
      <c r="D115" s="233"/>
      <c r="E115" s="226"/>
      <c r="F115" s="244"/>
    </row>
    <row r="116" spans="1:6" ht="13.5">
      <c r="A116" s="8" t="s">
        <v>20</v>
      </c>
      <c r="B116" s="226"/>
      <c r="C116" s="226"/>
      <c r="D116" s="233"/>
      <c r="E116" s="226"/>
      <c r="F116" s="244"/>
    </row>
    <row r="117" spans="1:6" ht="27.75">
      <c r="A117" s="8" t="s">
        <v>21</v>
      </c>
      <c r="B117" s="226"/>
      <c r="C117" s="226"/>
      <c r="D117" s="233"/>
      <c r="E117" s="226"/>
      <c r="F117" s="244"/>
    </row>
    <row r="118" spans="1:6" ht="27.75">
      <c r="A118" s="8" t="s">
        <v>22</v>
      </c>
      <c r="B118" s="226">
        <v>24.8</v>
      </c>
      <c r="C118" s="233">
        <v>25.1</v>
      </c>
      <c r="D118" s="233">
        <f t="shared" si="2"/>
        <v>101.20967741935485</v>
      </c>
      <c r="E118" s="253">
        <v>25.3</v>
      </c>
      <c r="F118" s="244">
        <f t="shared" si="3"/>
        <v>100.79681274900398</v>
      </c>
    </row>
    <row r="119" spans="1:6" ht="27.75">
      <c r="A119" s="224" t="s">
        <v>23</v>
      </c>
      <c r="B119" s="226"/>
      <c r="C119" s="226"/>
      <c r="D119" s="233"/>
      <c r="E119" s="226"/>
      <c r="F119" s="244"/>
    </row>
    <row r="120" spans="1:6" ht="13.5">
      <c r="A120" s="8" t="s">
        <v>32</v>
      </c>
      <c r="B120" s="226">
        <v>0</v>
      </c>
      <c r="C120" s="226">
        <v>0</v>
      </c>
      <c r="D120" s="233"/>
      <c r="E120" s="226">
        <v>0</v>
      </c>
      <c r="F120" s="244"/>
    </row>
    <row r="121" spans="1:6" ht="13.5">
      <c r="A121" s="8" t="s">
        <v>98</v>
      </c>
      <c r="B121" s="226">
        <v>0</v>
      </c>
      <c r="C121" s="226">
        <v>0</v>
      </c>
      <c r="D121" s="233"/>
      <c r="E121" s="226">
        <v>0</v>
      </c>
      <c r="F121" s="244"/>
    </row>
    <row r="122" spans="1:6" ht="27.75">
      <c r="A122" s="8" t="s">
        <v>43</v>
      </c>
      <c r="B122" s="226">
        <v>27.4</v>
      </c>
      <c r="C122" s="226">
        <v>27.4</v>
      </c>
      <c r="D122" s="233">
        <f t="shared" si="2"/>
        <v>100</v>
      </c>
      <c r="E122" s="226">
        <v>28.67</v>
      </c>
      <c r="F122" s="244">
        <f t="shared" si="3"/>
        <v>104.63503649635038</v>
      </c>
    </row>
    <row r="123" spans="1:6" ht="13.5">
      <c r="A123" s="8" t="s">
        <v>33</v>
      </c>
      <c r="B123" s="226">
        <v>0.2</v>
      </c>
      <c r="C123" s="226">
        <v>0.2</v>
      </c>
      <c r="D123" s="233">
        <f t="shared" si="2"/>
        <v>100</v>
      </c>
      <c r="E123" s="226">
        <v>0.054</v>
      </c>
      <c r="F123" s="244">
        <f t="shared" si="3"/>
        <v>26.999999999999996</v>
      </c>
    </row>
    <row r="124" spans="1:6" ht="27.75">
      <c r="A124" s="8" t="s">
        <v>34</v>
      </c>
      <c r="B124" s="226">
        <v>4.2</v>
      </c>
      <c r="C124" s="226">
        <v>4.2</v>
      </c>
      <c r="D124" s="233">
        <f t="shared" si="2"/>
        <v>100</v>
      </c>
      <c r="E124" s="226">
        <v>2.72</v>
      </c>
      <c r="F124" s="244">
        <f t="shared" si="3"/>
        <v>64.76190476190476</v>
      </c>
    </row>
    <row r="125" spans="1:6" ht="42">
      <c r="A125" s="8" t="s">
        <v>44</v>
      </c>
      <c r="B125" s="226">
        <v>0</v>
      </c>
      <c r="C125" s="226">
        <v>0</v>
      </c>
      <c r="D125" s="233"/>
      <c r="E125" s="226">
        <v>0</v>
      </c>
      <c r="F125" s="244"/>
    </row>
    <row r="126" spans="1:6" ht="27.75">
      <c r="A126" s="8" t="s">
        <v>24</v>
      </c>
      <c r="B126" s="233">
        <v>282</v>
      </c>
      <c r="C126" s="233">
        <v>257</v>
      </c>
      <c r="D126" s="233">
        <f t="shared" si="2"/>
        <v>91.13475177304964</v>
      </c>
      <c r="E126" s="226">
        <v>250</v>
      </c>
      <c r="F126" s="244">
        <f t="shared" si="3"/>
        <v>97.27626459143968</v>
      </c>
    </row>
    <row r="127" spans="1:6" ht="27.75">
      <c r="A127" s="8" t="s">
        <v>97</v>
      </c>
      <c r="B127" s="226">
        <v>110</v>
      </c>
      <c r="C127" s="226">
        <v>110</v>
      </c>
      <c r="D127" s="233">
        <f t="shared" si="2"/>
        <v>100</v>
      </c>
      <c r="E127" s="226">
        <v>110</v>
      </c>
      <c r="F127" s="244">
        <f t="shared" si="3"/>
        <v>100</v>
      </c>
    </row>
    <row r="128" spans="1:7" ht="27.75">
      <c r="A128" s="8" t="s">
        <v>82</v>
      </c>
      <c r="B128" s="226">
        <v>1781</v>
      </c>
      <c r="C128" s="226">
        <v>2916</v>
      </c>
      <c r="D128" s="233">
        <f t="shared" si="2"/>
        <v>163.72824256035935</v>
      </c>
      <c r="E128" s="226">
        <v>2950</v>
      </c>
      <c r="F128" s="244">
        <f t="shared" si="3"/>
        <v>101.16598079561044</v>
      </c>
      <c r="G128" s="258"/>
    </row>
    <row r="129" spans="1:6" ht="27.75">
      <c r="A129" s="8" t="s">
        <v>99</v>
      </c>
      <c r="B129" s="226">
        <v>23.1</v>
      </c>
      <c r="C129" s="226">
        <v>28.1</v>
      </c>
      <c r="D129" s="233">
        <f t="shared" si="2"/>
        <v>121.64502164502164</v>
      </c>
      <c r="E129" s="226">
        <v>30.5</v>
      </c>
      <c r="F129" s="244">
        <f t="shared" si="3"/>
        <v>108.54092526690391</v>
      </c>
    </row>
    <row r="130" spans="1:6" ht="27.75">
      <c r="A130" s="218" t="s">
        <v>35</v>
      </c>
      <c r="B130" s="226">
        <f>B131+B132+B133+B134</f>
        <v>178</v>
      </c>
      <c r="C130" s="226">
        <f>C131+C132+C133+C134</f>
        <v>178</v>
      </c>
      <c r="D130" s="233">
        <f t="shared" si="2"/>
        <v>100</v>
      </c>
      <c r="E130" s="226">
        <f>E131+E132+E133+E134</f>
        <v>178</v>
      </c>
      <c r="F130" s="244">
        <f t="shared" si="3"/>
        <v>100</v>
      </c>
    </row>
    <row r="131" spans="1:6" ht="27.75">
      <c r="A131" s="221" t="s">
        <v>70</v>
      </c>
      <c r="B131" s="226">
        <v>0</v>
      </c>
      <c r="C131" s="226">
        <v>0</v>
      </c>
      <c r="D131" s="233"/>
      <c r="E131" s="226">
        <v>0</v>
      </c>
      <c r="F131" s="244"/>
    </row>
    <row r="132" spans="1:6" ht="27.75">
      <c r="A132" s="221" t="s">
        <v>71</v>
      </c>
      <c r="B132" s="226">
        <v>8</v>
      </c>
      <c r="C132" s="226">
        <v>8</v>
      </c>
      <c r="D132" s="233">
        <f t="shared" si="2"/>
        <v>100</v>
      </c>
      <c r="E132" s="226">
        <v>8</v>
      </c>
      <c r="F132" s="244">
        <f t="shared" si="3"/>
        <v>100</v>
      </c>
    </row>
    <row r="133" spans="1:6" ht="27.75">
      <c r="A133" s="221" t="s">
        <v>72</v>
      </c>
      <c r="B133" s="226">
        <v>17</v>
      </c>
      <c r="C133" s="226">
        <v>17</v>
      </c>
      <c r="D133" s="233">
        <f t="shared" si="2"/>
        <v>100</v>
      </c>
      <c r="E133" s="226">
        <v>17</v>
      </c>
      <c r="F133" s="244">
        <f t="shared" si="3"/>
        <v>100</v>
      </c>
    </row>
    <row r="134" spans="1:6" ht="13.5">
      <c r="A134" s="221" t="s">
        <v>69</v>
      </c>
      <c r="B134" s="226">
        <v>153</v>
      </c>
      <c r="C134" s="226">
        <v>153</v>
      </c>
      <c r="D134" s="233">
        <f t="shared" si="2"/>
        <v>100</v>
      </c>
      <c r="E134" s="226">
        <v>153</v>
      </c>
      <c r="F134" s="244">
        <f t="shared" si="3"/>
        <v>100</v>
      </c>
    </row>
    <row r="135" spans="1:6" ht="13.5">
      <c r="A135" s="218" t="s">
        <v>73</v>
      </c>
      <c r="B135" s="226"/>
      <c r="C135" s="226"/>
      <c r="D135" s="233"/>
      <c r="E135" s="226"/>
      <c r="F135" s="244"/>
    </row>
    <row r="136" spans="1:7" ht="13.5">
      <c r="A136" s="8" t="s">
        <v>74</v>
      </c>
      <c r="B136" s="226">
        <v>37.2</v>
      </c>
      <c r="C136" s="226">
        <v>42.1</v>
      </c>
      <c r="D136" s="233">
        <f t="shared" si="2"/>
        <v>113.17204301075267</v>
      </c>
      <c r="E136" s="226">
        <v>42.1</v>
      </c>
      <c r="F136" s="244">
        <f t="shared" si="3"/>
        <v>100</v>
      </c>
      <c r="G136" s="138"/>
    </row>
    <row r="137" spans="1:7" ht="13.5">
      <c r="A137" s="8" t="s">
        <v>75</v>
      </c>
      <c r="B137" s="226">
        <v>24</v>
      </c>
      <c r="C137" s="226">
        <v>24</v>
      </c>
      <c r="D137" s="233">
        <f t="shared" si="2"/>
        <v>100</v>
      </c>
      <c r="E137" s="226">
        <v>24</v>
      </c>
      <c r="F137" s="244">
        <f t="shared" si="3"/>
        <v>100</v>
      </c>
      <c r="G137" s="138"/>
    </row>
    <row r="138" spans="1:7" ht="13.5">
      <c r="A138" s="8" t="s">
        <v>76</v>
      </c>
      <c r="B138" s="226"/>
      <c r="C138" s="226"/>
      <c r="D138" s="233"/>
      <c r="E138" s="226"/>
      <c r="F138" s="244"/>
      <c r="G138" s="138"/>
    </row>
    <row r="139" spans="1:7" ht="27.75">
      <c r="A139" s="8" t="s">
        <v>80</v>
      </c>
      <c r="B139" s="226">
        <v>52.81</v>
      </c>
      <c r="C139" s="226">
        <v>52.81</v>
      </c>
      <c r="D139" s="233">
        <f t="shared" si="2"/>
        <v>100</v>
      </c>
      <c r="E139" s="226">
        <v>52.81</v>
      </c>
      <c r="F139" s="244">
        <f t="shared" si="3"/>
        <v>100</v>
      </c>
      <c r="G139" s="138"/>
    </row>
    <row r="140" spans="1:7" ht="13.5">
      <c r="A140" s="221" t="s">
        <v>77</v>
      </c>
      <c r="B140" s="226">
        <v>45</v>
      </c>
      <c r="C140" s="226">
        <v>45</v>
      </c>
      <c r="D140" s="233">
        <f>C140/B140*100</f>
        <v>100</v>
      </c>
      <c r="E140" s="226">
        <v>45</v>
      </c>
      <c r="F140" s="244">
        <f>E140/C140*100</f>
        <v>100</v>
      </c>
      <c r="G140" s="138"/>
    </row>
    <row r="141" spans="1:7" ht="42">
      <c r="A141" s="219" t="s">
        <v>78</v>
      </c>
      <c r="B141" s="226">
        <v>79</v>
      </c>
      <c r="C141" s="226">
        <v>79</v>
      </c>
      <c r="D141" s="233">
        <f>C141/B141*100</f>
        <v>100</v>
      </c>
      <c r="E141" s="226">
        <v>79</v>
      </c>
      <c r="F141" s="244">
        <f>E141/C141*100</f>
        <v>100</v>
      </c>
      <c r="G141" s="138"/>
    </row>
    <row r="142" spans="1:7" ht="27.75">
      <c r="A142" s="219" t="s">
        <v>83</v>
      </c>
      <c r="B142" s="226">
        <v>236.6</v>
      </c>
      <c r="C142" s="226">
        <v>236.6</v>
      </c>
      <c r="D142" s="233">
        <f>C142/B142*100</f>
        <v>100</v>
      </c>
      <c r="E142" s="226">
        <v>236.6</v>
      </c>
      <c r="F142" s="244">
        <f>E142/C142*100</f>
        <v>100</v>
      </c>
      <c r="G142" s="138"/>
    </row>
    <row r="143" spans="1:7" ht="27.75">
      <c r="A143" s="219" t="s">
        <v>84</v>
      </c>
      <c r="B143" s="226">
        <v>49.1</v>
      </c>
      <c r="C143" s="226">
        <v>49.1</v>
      </c>
      <c r="D143" s="233">
        <f>C143/B143*100</f>
        <v>100</v>
      </c>
      <c r="E143" s="226">
        <v>49.8</v>
      </c>
      <c r="F143" s="244">
        <f>E143/C143*100</f>
        <v>101.42566191446028</v>
      </c>
      <c r="G143" s="138"/>
    </row>
    <row r="144" spans="1:6" ht="13.5">
      <c r="A144" s="218" t="s">
        <v>79</v>
      </c>
      <c r="B144" s="226"/>
      <c r="C144" s="226"/>
      <c r="D144" s="233"/>
      <c r="E144" s="226"/>
      <c r="F144" s="244"/>
    </row>
    <row r="145" spans="1:6" ht="42" thickBot="1">
      <c r="A145" s="255" t="s">
        <v>81</v>
      </c>
      <c r="B145" s="247"/>
      <c r="C145" s="247"/>
      <c r="D145" s="248"/>
      <c r="E145" s="247"/>
      <c r="F145" s="249"/>
    </row>
    <row r="147" spans="1:6" ht="13.5">
      <c r="A147" s="25" t="s">
        <v>175</v>
      </c>
      <c r="B147" s="25"/>
      <c r="C147" s="25"/>
      <c r="D147" s="317" t="s">
        <v>176</v>
      </c>
      <c r="E147" s="317"/>
      <c r="F147" s="317"/>
    </row>
  </sheetData>
  <sheetProtection/>
  <mergeCells count="11">
    <mergeCell ref="F10:F11"/>
    <mergeCell ref="B1:F1"/>
    <mergeCell ref="B2:F2"/>
    <mergeCell ref="B3:F3"/>
    <mergeCell ref="B4:F4"/>
    <mergeCell ref="D147:F147"/>
    <mergeCell ref="B5:F5"/>
    <mergeCell ref="B6:F6"/>
    <mergeCell ref="A7:F8"/>
    <mergeCell ref="A10:A11"/>
    <mergeCell ref="D10:D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Работа</cp:lastModifiedBy>
  <cp:lastPrinted>2012-11-19T13:25:00Z</cp:lastPrinted>
  <dcterms:created xsi:type="dcterms:W3CDTF">2010-10-06T13:10:18Z</dcterms:created>
  <dcterms:modified xsi:type="dcterms:W3CDTF">2012-12-06T10:46:55Z</dcterms:modified>
  <cp:category/>
  <cp:version/>
  <cp:contentType/>
  <cp:contentStatus/>
</cp:coreProperties>
</file>